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0_ACROSS2026\"/>
    </mc:Choice>
  </mc:AlternateContent>
  <bookViews>
    <workbookView xWindow="-110" yWindow="-110" windowWidth="23250" windowHeight="12450"/>
  </bookViews>
  <sheets>
    <sheet name="Bảng tổng hợp kết quả hội đồng " sheetId="1" r:id="rId1"/>
  </sheets>
  <definedNames>
    <definedName name="_xlnm._FilterDatabase" localSheetId="0" hidden="1">'Bảng tổng hợp kết quả hội đồng '!$A$10:$Q$10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9" i="1" l="1"/>
  <c r="J29" i="1"/>
  <c r="I29" i="1"/>
  <c r="N34" i="1"/>
  <c r="K34" i="1"/>
  <c r="J34" i="1"/>
  <c r="I34" i="1"/>
  <c r="J30" i="1"/>
  <c r="N30" i="1"/>
  <c r="L30" i="1"/>
  <c r="L32" i="1"/>
  <c r="L35" i="1"/>
  <c r="L36" i="1"/>
  <c r="N39" i="1"/>
  <c r="L39" i="1"/>
  <c r="L41" i="1"/>
  <c r="I41" i="1"/>
  <c r="N44" i="1"/>
  <c r="M44" i="1"/>
  <c r="L45" i="1"/>
  <c r="K46" i="1"/>
  <c r="N46" i="1"/>
  <c r="L21" i="1"/>
  <c r="L20" i="1"/>
  <c r="K33" i="1"/>
  <c r="J33" i="1"/>
  <c r="I33" i="1"/>
  <c r="M35" i="1"/>
  <c r="K35" i="1"/>
  <c r="I35" i="1"/>
  <c r="K36" i="1"/>
  <c r="J36" i="1"/>
  <c r="I36" i="1"/>
  <c r="K45" i="1"/>
  <c r="J45" i="1"/>
  <c r="N21" i="1"/>
  <c r="I18" i="1"/>
  <c r="J18" i="1"/>
  <c r="K18" i="1"/>
  <c r="L18" i="1"/>
  <c r="M39" i="1"/>
  <c r="K39" i="1"/>
  <c r="J39" i="1"/>
  <c r="I39" i="1"/>
  <c r="N41" i="1"/>
  <c r="M41" i="1"/>
  <c r="K41" i="1"/>
  <c r="J41" i="1"/>
  <c r="L44" i="1"/>
  <c r="K44" i="1"/>
  <c r="J44" i="1"/>
  <c r="I44" i="1"/>
  <c r="N45" i="1" l="1"/>
  <c r="M45" i="1"/>
  <c r="I45" i="1"/>
  <c r="J46" i="1"/>
  <c r="M46" i="1"/>
  <c r="L46" i="1"/>
  <c r="I46" i="1"/>
  <c r="H44" i="1"/>
  <c r="N32" i="1"/>
  <c r="M32" i="1"/>
  <c r="K32" i="1"/>
  <c r="J32" i="1"/>
  <c r="I32" i="1"/>
  <c r="H41" i="1"/>
  <c r="N29" i="1"/>
  <c r="M29" i="1"/>
  <c r="K29" i="1"/>
  <c r="N33" i="1"/>
  <c r="M33" i="1"/>
  <c r="L33" i="1"/>
  <c r="H33" i="1" s="1"/>
  <c r="N35" i="1"/>
  <c r="J35" i="1"/>
  <c r="H35" i="1"/>
  <c r="M34" i="1"/>
  <c r="L34" i="1"/>
  <c r="M30" i="1"/>
  <c r="K30" i="1"/>
  <c r="I30" i="1"/>
  <c r="N36" i="1"/>
  <c r="M36" i="1"/>
  <c r="L28" i="1"/>
  <c r="K28" i="1"/>
  <c r="J28" i="1"/>
  <c r="I28" i="1"/>
  <c r="N28" i="1"/>
  <c r="M28" i="1"/>
  <c r="J26" i="1"/>
  <c r="I26" i="1"/>
  <c r="K26" i="1"/>
  <c r="N26" i="1"/>
  <c r="M26" i="1"/>
  <c r="L26" i="1"/>
  <c r="M18" i="1"/>
  <c r="K21" i="1"/>
  <c r="J21" i="1"/>
  <c r="I21" i="1"/>
  <c r="M21" i="1"/>
  <c r="N18" i="1"/>
  <c r="N20" i="1"/>
  <c r="M20" i="1"/>
  <c r="K20" i="1"/>
  <c r="J20" i="1"/>
  <c r="I20" i="1"/>
  <c r="M15" i="1"/>
  <c r="O15" i="1"/>
  <c r="L15" i="1"/>
  <c r="K15" i="1"/>
  <c r="J15" i="1"/>
  <c r="I15" i="1"/>
  <c r="N15" i="1"/>
  <c r="L14" i="1"/>
  <c r="M14" i="1"/>
  <c r="K14" i="1"/>
  <c r="J14" i="1"/>
  <c r="I14" i="1"/>
  <c r="N11" i="1"/>
  <c r="M11" i="1"/>
  <c r="K11" i="1"/>
  <c r="J11" i="1"/>
  <c r="I11" i="1"/>
  <c r="N14" i="1"/>
  <c r="L11" i="1"/>
  <c r="H45" i="1" l="1"/>
  <c r="H34" i="1"/>
  <c r="H30" i="1"/>
  <c r="H32" i="1"/>
  <c r="H36" i="1"/>
  <c r="H29" i="1"/>
  <c r="H39" i="1"/>
  <c r="H46" i="1"/>
  <c r="H28" i="1"/>
  <c r="H26" i="1"/>
  <c r="H18" i="1"/>
  <c r="H21" i="1"/>
  <c r="H20" i="1"/>
  <c r="H15" i="1"/>
  <c r="H11" i="1"/>
  <c r="H14" i="1"/>
  <c r="Q39" i="1" l="1"/>
  <c r="Q11" i="1"/>
  <c r="Q41" i="1"/>
  <c r="Q36" i="1"/>
  <c r="Q14" i="1"/>
  <c r="Q44" i="1"/>
  <c r="Q26" i="1"/>
  <c r="Q29" i="1"/>
  <c r="Q21" i="1"/>
  <c r="Q28" i="1"/>
  <c r="Q32" i="1"/>
  <c r="Q35" i="1"/>
  <c r="Q34" i="1"/>
  <c r="Q46" i="1"/>
  <c r="Q15" i="1"/>
  <c r="Q30" i="1"/>
  <c r="Q33" i="1"/>
  <c r="Q45" i="1"/>
  <c r="Q20" i="1"/>
  <c r="Q18" i="1"/>
</calcChain>
</file>

<file path=xl/sharedStrings.xml><?xml version="1.0" encoding="utf-8"?>
<sst xmlns="http://schemas.openxmlformats.org/spreadsheetml/2006/main" count="276" uniqueCount="199">
  <si>
    <t>CỘNG HÒA XÃ HỘI CHỦ NGHĨA VIỆT NAM</t>
  </si>
  <si>
    <t>Độc lập - Tự do - Hạnh phúc</t>
  </si>
  <si>
    <t>TT</t>
  </si>
  <si>
    <t>Tên đề tài</t>
  </si>
  <si>
    <t>SVTH</t>
  </si>
  <si>
    <t>Lớp</t>
  </si>
  <si>
    <t>Khoa</t>
  </si>
  <si>
    <t>GVHD</t>
  </si>
  <si>
    <t>Bộ môn</t>
  </si>
  <si>
    <t>THƯ KÝ</t>
  </si>
  <si>
    <t>(Ghi rõ họ tên và ký tên)</t>
  </si>
  <si>
    <t>Điểm đánh giá các tiêu chí</t>
  </si>
  <si>
    <t>Điểm TB</t>
  </si>
  <si>
    <t>Tổng quan và sự cần thiết của ĐT</t>
  </si>
  <si>
    <t>Nội dung  nghiên cứu</t>
  </si>
  <si>
    <t>Phương pháp nghiên cứu</t>
  </si>
  <si>
    <t>Kết quả nghiên cứu</t>
  </si>
  <si>
    <t>Trình bày báo cáo và trả lời câu hỏi</t>
  </si>
  <si>
    <t>TỔNG HỢP KẾT QUẢ ĐÁNH GIÁ ĐỀ TÀI NCKH CỦA SINH VIÊN
TẠI HỘI NGHỊ KHOA HỌC SINH VIÊN CẤP KHOA 
Năm học …..</t>
  </si>
  <si>
    <t>Đánh giá về khả năng đóng góp của sinh viên</t>
  </si>
  <si>
    <t xml:space="preserve">Có sản phẩm công bố </t>
  </si>
  <si>
    <r>
      <t xml:space="preserve">Ghi chú </t>
    </r>
    <r>
      <rPr>
        <b/>
        <sz val="12"/>
        <color rgb="FFFF0000"/>
        <rFont val="Times New Roman"/>
        <family val="1"/>
      </rPr>
      <t>(đạt giải nhất, nhì, ba nếu có)</t>
    </r>
  </si>
  <si>
    <t>CHỦ TỊCH HỘI ĐỒNG</t>
  </si>
  <si>
    <t>Mỗi Đơn vị đề xuất tối đa 01 giải nhất tham gia xét giải cấp Trường.</t>
  </si>
  <si>
    <t>Nghiên cứu sự suy giảm hệ số thấm do co hẹp lỗ rỗng và ảnh hưởng đến kết quả dự báo lún khi tính toán xử lý nền đất yếu bằng phương pháp cố kết trước</t>
  </si>
  <si>
    <t>Nghiên cứu xây dựng bản đồ số thông số các công trình thủy điện ở Việt Nam</t>
  </si>
  <si>
    <t>Nghiên cứu ảnh hưởng của mực nước thượng lưu đến tần số dao động riêng của kết cấu bảo vệ mái thượng lưu đập đất bằng BT hoặc BTCT</t>
  </si>
  <si>
    <t>Tính toán thiết kế và xây dựng phương án bố trí mặt bằng công trình bến cảng Sài Gòn kết hợp ứng dụng mô hình 3D Luminon, phục vụ trực quan và giảng dạy</t>
  </si>
  <si>
    <t>Nghiên cứu giải pháp chống gió bốc mái cho nhà dân vùng ven biển</t>
  </si>
  <si>
    <t>Xây dựng hệ thống thông tin áp dụng BIM hồ chứa nước Ka Pét, tỉnh Lâm Đồng</t>
  </si>
  <si>
    <t>Nghiên cứu cải tạo đất tan rã bằng enzyme sinh học</t>
  </si>
  <si>
    <t>Nghiên cứu cơ chế phá hoại của tường chắn đất có cốt và đề xuất giải pháp tối ưu</t>
  </si>
  <si>
    <t>Ứng dụng các thuật toán trên nền tảng ngôn ngữ R để nghiên cứu xói mòn đất</t>
  </si>
  <si>
    <t>Nghiên cứu xây dựng và phát triển công cụ mô hình tính toán động lực học bờ biển, áp dụng cho bờ biển vùng ĐBSCL</t>
  </si>
  <si>
    <t>Nghiên cứu tác động của đê biển Bình Minh tới cây ngập mặn</t>
  </si>
  <si>
    <t>Nghiên cứu đê chắn sóng nổi có trồng cây ngập mặn</t>
  </si>
  <si>
    <t>Phát triển ứng dụng WebAR trong trực quan hóa tương tác và phân tích nội lực kết cấu dầm</t>
  </si>
  <si>
    <t>Nghiên cứu biện pháp xử lý bục nền cát chảy đáy âu thuyền cụm đầu mối De, dự án Kexim1, tỉnh Thanh Hoá</t>
  </si>
  <si>
    <t>Nghiên cứu giải pháp cải tạo tràn xả lũ hồ Dụ, phường Kỳ Sơn, tỉnh Phú Thọ.</t>
  </si>
  <si>
    <t>Nghiên cứu giải pháp tiêu thoát cho khu công nghiệp Hòa Ninh-Đà Nẵng</t>
  </si>
  <si>
    <t>Ứng dụng khả năng tính toán song song trong xây dựng đường quá trình điều tiết lũ đảm bảo an toàn đập thủy điện</t>
  </si>
  <si>
    <t>Xây dựng khung ứng dụng mô hình số song sinh cho trạm bơm tiêu Ngọ Xá, Bắc Ninh</t>
  </si>
  <si>
    <t>Nguyễn Quốc Quyền 
Đào Nhật Huy 
Nguyễn Hữu Nam 
Đinh Tiến Đạt 
Nguyễn Đức Hậu</t>
  </si>
  <si>
    <t>65CT2
65CT2
65CT2
66GT2 
66C2</t>
  </si>
  <si>
    <t>Đoàn Thị Mỹ Tâm
An Vân Anh
Lê Trọng Thanh
Ngô Minh Dương</t>
  </si>
  <si>
    <t>65C1</t>
  </si>
  <si>
    <t>Nguyễn Quốc Quyền 
Hoàng Minh Châu 
Đoàn Thị Mỹ Tâm</t>
  </si>
  <si>
    <t>65CT2
65C2
65C1</t>
  </si>
  <si>
    <t>Bùi Minh Phương
Phạm Minh Tâm</t>
  </si>
  <si>
    <t>63C2 
64C1</t>
  </si>
  <si>
    <t>Hoàng Ngọc Huy
Lê Đăng Dương</t>
  </si>
  <si>
    <t>64C1
64C1</t>
  </si>
  <si>
    <t>Lê Hồng Sơn
Lê Minh Tuyến
Trương Xuân Thành</t>
  </si>
  <si>
    <t>64QLXD2</t>
  </si>
  <si>
    <t>Đỗ Trọng Đạt
Vũ Đình Long
La Đức Anh
Thái Hồng Quang</t>
  </si>
  <si>
    <t>64QLXD3
64QLXD2
64QLXD2
64QLXD3</t>
  </si>
  <si>
    <t>Hồ Trọng Ân</t>
  </si>
  <si>
    <t>65V1</t>
  </si>
  <si>
    <t>Nguyễn Quang Huy
Lương Minh Huyền 
Bùi Lê Duy Anh 
Lê Thị Ngọc 
Đoàn Hữu Hiếu</t>
  </si>
  <si>
    <t>63N
64QLXD2
64KTXD3 
64KTXD4
64CX3</t>
  </si>
  <si>
    <t>Phạm Đông Hà 
Trịnh Thị Phương 
Đỗ Trung Hậu 
Nguyễn Đức Hải</t>
  </si>
  <si>
    <t>63C1 
64C1
64C1
64C1</t>
  </si>
  <si>
    <t>Lê Thị Thu Hiền
Đào Phương Hà
Trần Thế Quyền 
Nguyễn Thu Giang
Nguyễn Khánh Huyền</t>
  </si>
  <si>
    <t>66QLXD2</t>
  </si>
  <si>
    <t xml:space="preserve">Phạm Minh Tâm </t>
  </si>
  <si>
    <t>64C1</t>
  </si>
  <si>
    <t>Trương Khánh Linh 
 Lê Thị Ngọc Trang 
 Nguyễn Duy Linh 
 Lê Quang Trung</t>
  </si>
  <si>
    <t>64CNK2</t>
  </si>
  <si>
    <t>Ngô Việt Sơn
Khương Quang Vinh
Dương Phúc Đức Anh
Đặng Đức Huy 
Đoàn Ngọc Minh</t>
  </si>
  <si>
    <t>65CNK</t>
  </si>
  <si>
    <t>Nguyễn Đức Hậu 
Nguyễn Hải Bình 
Đào Hoàng Hiệp 
Hoàng Thị Ngọc Lan</t>
  </si>
  <si>
    <t>66C2
67C1
67C1
67C1</t>
  </si>
  <si>
    <t xml:space="preserve">Phạm Khắc Duy 
Phạm Minh Quân
Mai Trung Hiếu </t>
  </si>
  <si>
    <t>63CT1</t>
  </si>
  <si>
    <t>Ngô Minh Dương
An Vân Anh</t>
  </si>
  <si>
    <t>Phạm Quốc Bảo
Nguyễn Doãn Tuấn Kiệt</t>
  </si>
  <si>
    <t>65C1
S26-65C</t>
  </si>
  <si>
    <t>Tô Linh Chi</t>
  </si>
  <si>
    <t>66C2</t>
  </si>
  <si>
    <t>Đặng Công Hoàng Long
Nguyễn Tùng Dương
Hoàng Minh Châu</t>
  </si>
  <si>
    <t>64CNK1
65C2</t>
  </si>
  <si>
    <t>Công trình</t>
  </si>
  <si>
    <t>TS. Trần Văn Toản</t>
  </si>
  <si>
    <t>TS. Mai Lâm Tuấn</t>
  </si>
  <si>
    <t>TS. Hoàng Công Tuấn</t>
  </si>
  <si>
    <t>TS. Nguyễn Văn Sơn</t>
  </si>
  <si>
    <t>TS. Phan Trần Hồng Long</t>
  </si>
  <si>
    <t>TS. Nguyễn Phương Dung
TS. Lê Hồng Phương</t>
  </si>
  <si>
    <t>TS. Nguyễn Thị Huệ
TS. Đoàn Xuân Quý</t>
  </si>
  <si>
    <t>PGS.TS. Lê Hải Trung
TS. Phan Khánh Linh</t>
  </si>
  <si>
    <t>TS. Hoàng Thị Lụa
TS. Đỗ Tuấn Nghĩa</t>
  </si>
  <si>
    <t>TS. Nguyễn Thái Hoàng</t>
  </si>
  <si>
    <t>TS. Lê Tuấn Hải</t>
  </si>
  <si>
    <t>TS. Nguyễn Quang Tuấn
TS. Nguyễn Thị Ngọc Hương</t>
  </si>
  <si>
    <t>TS. Đỗ Tuấn Nghĩa
TS. Hoàng Thị Lụa</t>
  </si>
  <si>
    <t>TS. Lê Văn Thịnh</t>
  </si>
  <si>
    <t>Thủy công</t>
  </si>
  <si>
    <t>TS. Phan Khánh Linh
TS. Trương Hồng Sơn</t>
  </si>
  <si>
    <t>TS. Lê Văn Thịnh
TS. Lê Hồng Phương</t>
  </si>
  <si>
    <t>Công trình Biển và đường thủy</t>
  </si>
  <si>
    <t>Công nghệ và quản lý xây dựng</t>
  </si>
  <si>
    <t>Địa kỹ thuật</t>
  </si>
  <si>
    <t>Thủy điện và năng lượng tái tạo</t>
  </si>
  <si>
    <t>PGS.TS. Lê Hải Trung
TS. Hồ Hồng Sao</t>
  </si>
  <si>
    <t>TS. Lê Hồng Phương</t>
  </si>
  <si>
    <t>PGS.TS. Lê Xuân Khâm</t>
  </si>
  <si>
    <t>Sức bền - Kết cấu</t>
  </si>
  <si>
    <t>Thiết kế và mô phỏng 3D Công trình bến tàu khách Hạ Long bằng Revit: Tiếp cận hiện đại trong trình bày dự án</t>
  </si>
  <si>
    <t>KHOA CÔNG TRÌNH</t>
  </si>
  <si>
    <t>Phân tích ảnh hưởng do xoắn đến các thông số thiết kế cơ bản của kết cấu dầm hộp cong bằng BTCT DUL nhịp liên tục thi công bằng công nghệ lắp hẫng tịnh tiến</t>
  </si>
  <si>
    <t>Đặng Anh Huy
Trịnh Đức Lương
Nhữ Lê Minh
Đặng Xuân Quý
Bùi Đức Nghĩa</t>
  </si>
  <si>
    <t>64GT2
64GT2
64GT2
64GT2
64GT2</t>
  </si>
  <si>
    <t>TS.Đặng Việt Đức</t>
  </si>
  <si>
    <t>Kỹ thuật xây dựng 
công trình giao thông</t>
  </si>
  <si>
    <t>Đạt giải ba</t>
  </si>
  <si>
    <t>Nghiên cứu gia cường cột Bê tông cốt thép bằng cách mở rộng tiết diện</t>
  </si>
  <si>
    <t>Nguyễn Huy Vũ 
Chu Hữu Thao 
Nguyễn Anh Quân 
Nguyễn Như Linh 
Nguyễn Bá Tùng</t>
  </si>
  <si>
    <t>64CX1 
64CX2
64CX2
64CX1
64CX1</t>
  </si>
  <si>
    <t>TS. Đoàn Xuân Quý
TS. Phạm Thu Hiền</t>
  </si>
  <si>
    <t>Xây dựng DD&amp;CN</t>
  </si>
  <si>
    <t>The impact of BIM and AI digital technology  on smart construction projects in Hanoi</t>
  </si>
  <si>
    <t>Lương Minh Huyền
Nguyễn Tuấn Kiệt</t>
  </si>
  <si>
    <t>TS. Lê Minh Thoa
TS. Đinh Thế Mạnh</t>
  </si>
  <si>
    <t>Công nghệ và Quản lý xây dựng; 
Kinh tế xây dựng;</t>
  </si>
  <si>
    <t>Đạt giải nhì</t>
  </si>
  <si>
    <t>Ứng dụng công nghệ cảm biến quan trắc trong giám sát phản ứng kiềm-cốt liệu (ASR) trên kết cấu bê tông</t>
  </si>
  <si>
    <t>Vũ Hải Hà</t>
  </si>
  <si>
    <t>TS. Nguyễn Thị Huệ</t>
  </si>
  <si>
    <t>Công nghệ và Quản lý xây dựng</t>
  </si>
  <si>
    <t>Nghiên cứu sự thay đổi kích thước đến ứng xử của đập đá đổ bê tông bản mặt và đập bê tông đá hộc</t>
  </si>
  <si>
    <t>Phạm Thị Hương Giang 
Nguyễn Danh Hoàng
Nguyễn Thanh Huyền 
Trần Nhật Lâm 
Nguyễn Minh Bảo</t>
  </si>
  <si>
    <t xml:space="preserve"> 64QLXD1
 64QLXD1
 64QLXD1 
 S25-64CX
 S25-64CX</t>
  </si>
  <si>
    <t>TS. Phạm Nguyễn Hoàng
PGS. TS. Nguyễn Quang Phú</t>
  </si>
  <si>
    <t>Kết cấu công trình
 Vật liệu xây dựng</t>
  </si>
  <si>
    <t>Nghiên cứu các mô hình tính toán kết cấu vách kép nhà nhiều tầng</t>
  </si>
  <si>
    <t>Nông Khánh Duy
Đào Tuấn Anh
Đinh Trung Anh
Đinh Vũ Hoàng Anh
Đỗ Quang Phú</t>
  </si>
  <si>
    <t xml:space="preserve"> 64CX2
 64CX2
 64CX2
 64CX2
 64CX2</t>
  </si>
  <si>
    <t>TS. Phạm Thu Hiền
TS. Đoàn Xuân Quý</t>
  </si>
  <si>
    <t>Ứng xử của Khung bê tông cốt thép có kể đến  mô hình nút khung</t>
  </si>
  <si>
    <t>Hoàng Minh Công 
Đào Quang Vinh 
Lê Ngọc Kiên</t>
  </si>
  <si>
    <t xml:space="preserve"> 64CX2
 64CX2
 64CX2</t>
  </si>
  <si>
    <t>TS. Nguyễn Thị Thanh Thúy
TS. Bùi Sĩ Mười</t>
  </si>
  <si>
    <t>Ảnh hưởng hàm lượng hạt xốp EPS đến khối lượng  thể tích và cường độ nén của bê tông nhẹ</t>
  </si>
  <si>
    <t>Lê Thị Yến Nhi 
Nguyễn Phúc Hưng
Khương Nguyễn Tiến Tài</t>
  </si>
  <si>
    <t xml:space="preserve"> 65QLXD3
 65QLXD3
 65QLXD3</t>
  </si>
  <si>
    <t>TS. Hồ Hồng Sao
TS. Nguyễn Thu Nga</t>
  </si>
  <si>
    <t>Công nghệ và Quản lý xây dựng
 Kết cấu công trình</t>
  </si>
  <si>
    <t>Đánh giá khả năng làm việc của kết cấu dầm liên hợp Thép Bê tông cải tiến (Gubeam)</t>
  </si>
  <si>
    <t>Trần Mạnh Cường 
Đàm Vĩnh Hưng
Vũ Đức Trung</t>
  </si>
  <si>
    <t xml:space="preserve"> 65CX1
65CX1
 65CX1</t>
  </si>
  <si>
    <t>PGS.TS. Nguyễn Ngọc Thắng
TS. Khúc Hồng Vân</t>
  </si>
  <si>
    <t>Đạt giải nhất
Đăng ký Vifotec</t>
  </si>
  <si>
    <t>Nghiên cứu ảnh hưởng của bi mô men đối với dầm thép chữ I chịu uốn xoắn</t>
  </si>
  <si>
    <t>Nguyễn Huy Thịnh 
Nguyễn Đình Nghĩa 
Nguyễn Văn Hưởng</t>
  </si>
  <si>
    <t xml:space="preserve"> 64CX3 
 64CX3 
 64CX3</t>
  </si>
  <si>
    <t>TS. Bùi Sĩ Mười</t>
  </si>
  <si>
    <t>Nghiên cứu và đánh giá vật liệu xây dựng để sản xuất bê tông chất lượng cao ứng dụng trong xây dựng</t>
  </si>
  <si>
    <t>Phạm Văn An 
Phan Bá Khải 
Đặng Như Quỳnh
Đàm Hùng Vũ 
Tống Thị Hậu</t>
  </si>
  <si>
    <t xml:space="preserve"> 64QLXD1
 64QLXD1
 64QLXD1
 64QLXD1
 64QLXD1</t>
  </si>
  <si>
    <t>PGS. TS. Nguyễn Quang Phú</t>
  </si>
  <si>
    <t>Vật liệu xây dựng</t>
  </si>
  <si>
    <t>Nghiên cứu ảnh hưởng của độ cứng nút khung đến ứng xử của khung thép nhà công nghiệp</t>
  </si>
  <si>
    <t>Tăng Trung Kiên 
Đinh Vũ Hoàng Anh 
Nguyễn Đức Lâm</t>
  </si>
  <si>
    <t>64CX3 
64CX2 
64CX3</t>
  </si>
  <si>
    <t>TS. Bùi Sĩ Mười TS. Nguyễn Thị Thanh Thúy</t>
  </si>
  <si>
    <t>Nghiên cứu tính toán khung kết cấu thép theo TCVN và tiêu chuẩn Hoa Kỳ</t>
  </si>
  <si>
    <t>Kiều Xuân Hùng 
Bùi Đình Luyện
Nguyễn Văn Đạt 
Trần Phương Nam 
Trần Thị Loan</t>
  </si>
  <si>
    <t xml:space="preserve"> 66CX3
 66CX3
 64QLXD1
 64QLXD1
 64QLXD1 </t>
  </si>
  <si>
    <t>TS. Phạm Nguyễn Hoàng</t>
  </si>
  <si>
    <t>Kết cấu công trình</t>
  </si>
  <si>
    <t>Nghiên cứu yêu cầu cấu tạo và các quy định về thiết kế  nút dầm - cột khung BTCT chịu động đất</t>
  </si>
  <si>
    <t>Nguyễn Văn Hưởng 
Đoàn Hữu Hiếu
Trần Thị Trà Mi</t>
  </si>
  <si>
    <t xml:space="preserve"> 64CX3
 64CX3
 64CX1 </t>
  </si>
  <si>
    <t>TS. Nguyễn Thị Thanh Thúy</t>
  </si>
  <si>
    <t>Nghiên cứu tái chế rác thải nhựa làm cốt liệu sản xuất bê tông xanh</t>
  </si>
  <si>
    <t>Nguyễn Thanh Huyền 
 Phạm Văn An 
 Phạm Thị Hương Giang
 Vương Tuấn Hải</t>
  </si>
  <si>
    <t>64QLXD1
64QLXD1
64QLXD1
64QLXD1</t>
  </si>
  <si>
    <t>Đạt giải nhì 
Đăng ký Vifotec</t>
  </si>
  <si>
    <t>Dự đoán và phân tích ảnh hưởng của các tham số đầu vào đến khả năng chịu tải nén đúng tâm của cột thép nhồi bê tông  tiết diện chữ nhật bằng mô hình học máy lai.</t>
  </si>
  <si>
    <t>Phùng Thị Tiên
Đào Nhật Huy</t>
  </si>
  <si>
    <t>65QLXD2
65CT2</t>
  </si>
  <si>
    <t>TS. Phạm Văn Thành
TS. Phạm Viết Ngọc</t>
  </si>
  <si>
    <t>Sức bền- Kết cấu</t>
  </si>
  <si>
    <t>Nghiên cứu thực nghiệm kết cấu giàn chịu lực thu nhỏ trong nhà máy sản xuất</t>
  </si>
  <si>
    <t>Trần Thị Thu 
Vũ Thanh Thịnh
Nguyễn Tuấn Anh</t>
  </si>
  <si>
    <t>65CX3
65CX3
65CX3</t>
  </si>
  <si>
    <t>TS. Nguyễn Viết Chuyên</t>
  </si>
  <si>
    <t>Công nghệ tự động hóa và robot trong xây dựng</t>
  </si>
  <si>
    <t>Lê Tùng Anh
Chu Minh Dũng</t>
  </si>
  <si>
    <t>66CX1
66CX1</t>
  </si>
  <si>
    <t>TS. Tạ Văn Phấn</t>
  </si>
  <si>
    <t>Giải pháp thi công cừ chữ C bảo vệ hố móng công trình trong đô thị</t>
  </si>
  <si>
    <t>Lại Minh Nghĩa</t>
  </si>
  <si>
    <t>63CT2</t>
  </si>
  <si>
    <t>PGS.TS Nguyễn Trọng Tư</t>
  </si>
  <si>
    <t xml:space="preserve">HỘI ĐỒNG CÔNG TRÌNH </t>
  </si>
  <si>
    <t xml:space="preserve">                                                                                                     Kính gửi: Phòng Khoa học Công nghệ &amp; HTQT</t>
  </si>
  <si>
    <t>Báo cáo đề nghị khoa xét giải cấp Trường: Nghiên cứu cơ chế phá hoại của tường chắn đất có cốt và đề xuất giải pháp tối ưu
GVHD: TS. Đỗ Tuấn Nghĩa
              TS. Hoàng Thị Lụa</t>
  </si>
  <si>
    <t>Xây dựng thư viện số công trình thủy lợi 3D tích hợp công nghệ thực tế tăng cường (AR) phục vụ giảng dạy và học tập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</si>
</sst>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b/>
      <sz val="16"/>
      <color theme="1"/>
      <name val="Times New Roman"/>
      <family val="1"/>
    </font>
    <font>
      <b/>
      <i/>
      <sz val="12"/>
      <color theme="1"/>
      <name val="Times New Roman"/>
      <family val="1"/>
    </font>
    <font>
      <b/>
      <sz val="13"/>
      <color theme="1"/>
      <name val="Times New Roman"/>
      <family val="1"/>
    </font>
    <font>
      <i/>
      <sz val="13"/>
      <color theme="1"/>
      <name val="Times New Roman"/>
      <family val="1"/>
    </font>
    <font>
      <b/>
      <i/>
      <sz val="14"/>
      <color theme="1"/>
      <name val="Times New Roman"/>
      <family val="1"/>
    </font>
    <font>
      <sz val="13"/>
      <color theme="1"/>
      <name val="Times New Roman"/>
      <family val="1"/>
    </font>
    <font>
      <sz val="11"/>
      <color rgb="FFFF0000"/>
      <name val="Calibri"/>
      <family val="2"/>
      <scheme val="minor"/>
    </font>
    <font>
      <i/>
      <sz val="12"/>
      <color rgb="FFFF0000"/>
      <name val="Times New Roman"/>
      <family val="1"/>
    </font>
    <font>
      <b/>
      <sz val="12"/>
      <color rgb="FFFF0000"/>
      <name val="Times New Roman"/>
      <family val="1"/>
    </font>
    <font>
      <sz val="10"/>
      <color rgb="FF000000"/>
      <name val="Times New Roman"/>
      <family val="1"/>
    </font>
    <font>
      <i/>
      <sz val="11"/>
      <color rgb="FFFF0000"/>
      <name val="Times New Roman"/>
      <family val="1"/>
    </font>
    <font>
      <sz val="11"/>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0" borderId="0" xfId="0" applyFill="1"/>
    <xf numFmtId="0" fontId="6" fillId="0" borderId="0" xfId="0" applyFont="1" applyFill="1" applyAlignment="1">
      <alignment vertical="top" wrapText="1"/>
    </xf>
    <xf numFmtId="0" fontId="8" fillId="0" borderId="0" xfId="0" applyFont="1" applyFill="1" applyAlignment="1">
      <alignment horizontal="justify" vertical="center"/>
    </xf>
    <xf numFmtId="0" fontId="9" fillId="0" borderId="0" xfId="0" applyFont="1" applyFill="1" applyAlignment="1">
      <alignment horizontal="center" vertical="center"/>
    </xf>
    <xf numFmtId="0" fontId="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9" fillId="0" borderId="1" xfId="0" applyFont="1" applyFill="1" applyBorder="1" applyAlignment="1">
      <alignment horizontal="center" vertical="center"/>
    </xf>
    <xf numFmtId="0" fontId="15" fillId="0" borderId="0" xfId="0" applyFont="1" applyFill="1" applyAlignment="1">
      <alignment horizontal="center" vertical="center"/>
    </xf>
    <xf numFmtId="0" fontId="2" fillId="0" borderId="0" xfId="0" applyFont="1" applyFill="1" applyAlignment="1">
      <alignment horizontal="center"/>
    </xf>
    <xf numFmtId="0" fontId="1" fillId="0" borderId="0" xfId="0" applyFont="1" applyFill="1" applyAlignment="1">
      <alignment vertical="center"/>
    </xf>
    <xf numFmtId="0" fontId="3" fillId="0" borderId="0" xfId="0" applyFont="1" applyFill="1" applyAlignment="1">
      <alignment horizontal="center"/>
    </xf>
    <xf numFmtId="0" fontId="10" fillId="0" borderId="0" xfId="0" applyFont="1" applyFill="1"/>
    <xf numFmtId="0" fontId="11" fillId="0" borderId="0" xfId="0" applyFont="1" applyFill="1" applyAlignment="1">
      <alignment vertical="center"/>
    </xf>
    <xf numFmtId="0" fontId="5"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Fill="1" applyAlignment="1">
      <alignment horizontal="left" vertical="center" wrapText="1"/>
    </xf>
    <xf numFmtId="0" fontId="3" fillId="0" borderId="0" xfId="0" applyFont="1" applyFill="1" applyAlignment="1">
      <alignment horizont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9" fillId="0" borderId="0" xfId="0" applyFont="1" applyFill="1" applyAlignment="1">
      <alignment horizontal="left" vertical="center"/>
    </xf>
    <xf numFmtId="0" fontId="14" fillId="0" borderId="0" xfId="0" applyFont="1" applyFill="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228600</xdr:colOff>
      <xdr:row>0</xdr:row>
      <xdr:rowOff>19051</xdr:rowOff>
    </xdr:from>
    <xdr:to>
      <xdr:col>15</xdr:col>
      <xdr:colOff>547571</xdr:colOff>
      <xdr:row>1</xdr:row>
      <xdr:rowOff>95251</xdr:rowOff>
    </xdr:to>
    <xdr:sp macro="" textlink="">
      <xdr:nvSpPr>
        <xdr:cNvPr id="2" name="Text Box 11">
          <a:extLst>
            <a:ext uri="{FF2B5EF4-FFF2-40B4-BE49-F238E27FC236}">
              <a16:creationId xmlns:a16="http://schemas.microsoft.com/office/drawing/2014/main" id="{00000000-0008-0000-0000-000002000000}"/>
            </a:ext>
          </a:extLst>
        </xdr:cNvPr>
        <xdr:cNvSpPr txBox="1">
          <a:spLocks noChangeArrowheads="1"/>
        </xdr:cNvSpPr>
      </xdr:nvSpPr>
      <xdr:spPr bwMode="auto">
        <a:xfrm>
          <a:off x="11315700" y="428626"/>
          <a:ext cx="1014296" cy="2857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lgn="ctr">
            <a:spcBef>
              <a:spcPts val="0"/>
            </a:spcBef>
            <a:spcAft>
              <a:spcPts val="0"/>
            </a:spcAft>
          </a:pPr>
          <a:r>
            <a:rPr lang="en-US" sz="1200" b="1">
              <a:effectLst/>
              <a:latin typeface="Times New Roman" panose="02020603050405020304" pitchFamily="18" charset="0"/>
              <a:ea typeface="Times New Roman" panose="02020603050405020304" pitchFamily="18" charset="0"/>
            </a:rPr>
            <a:t>Mẫu 04b</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4</xdr:col>
      <xdr:colOff>476250</xdr:colOff>
      <xdr:row>2</xdr:row>
      <xdr:rowOff>23231</xdr:rowOff>
    </xdr:from>
    <xdr:to>
      <xdr:col>7</xdr:col>
      <xdr:colOff>371708</xdr:colOff>
      <xdr:row>2</xdr:row>
      <xdr:rowOff>23232</xdr:rowOff>
    </xdr:to>
    <xdr:cxnSp macro="">
      <xdr:nvCxnSpPr>
        <xdr:cNvPr id="3" name="Straight Connector 2">
          <a:extLst>
            <a:ext uri="{FF2B5EF4-FFF2-40B4-BE49-F238E27FC236}">
              <a16:creationId xmlns:a16="http://schemas.microsoft.com/office/drawing/2014/main" id="{00000000-0008-0000-0000-000003000000}"/>
            </a:ext>
          </a:extLst>
        </xdr:cNvPr>
        <xdr:cNvCxnSpPr>
          <a:cxnSpLocks noChangeShapeType="1"/>
        </xdr:cNvCxnSpPr>
      </xdr:nvCxnSpPr>
      <xdr:spPr bwMode="auto">
        <a:xfrm flipV="1">
          <a:off x="4599878" y="847957"/>
          <a:ext cx="1939848"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3"/>
  <sheetViews>
    <sheetView tabSelected="1" view="pageBreakPreview" topLeftCell="A4" zoomScale="95" zoomScaleNormal="100" zoomScaleSheetLayoutView="95" workbookViewId="0">
      <selection activeCell="F8" sqref="F8"/>
    </sheetView>
  </sheetViews>
  <sheetFormatPr defaultColWidth="9.1796875" defaultRowHeight="14.5" x14ac:dyDescent="0.35"/>
  <cols>
    <col min="1" max="1" width="6.453125" style="1" customWidth="1"/>
    <col min="2" max="2" width="39.26953125" style="1" customWidth="1"/>
    <col min="3" max="3" width="23.26953125" style="1" customWidth="1"/>
    <col min="4" max="4" width="11" style="1" customWidth="1"/>
    <col min="5" max="5" width="8.26953125" style="1" customWidth="1"/>
    <col min="6" max="6" width="24.81640625" style="1" customWidth="1"/>
    <col min="7" max="7" width="17" style="1" customWidth="1"/>
    <col min="8" max="8" width="9.453125" style="1" customWidth="1"/>
    <col min="9" max="12" width="10.453125" style="1" customWidth="1"/>
    <col min="13" max="14" width="11.453125" style="1" customWidth="1"/>
    <col min="15" max="15" width="10.453125" style="1" customWidth="1"/>
    <col min="16" max="16" width="17.7265625" style="1" customWidth="1"/>
    <col min="17" max="16384" width="9.1796875" style="1"/>
  </cols>
  <sheetData>
    <row r="1" spans="1:17" ht="16.5" x14ac:dyDescent="0.35">
      <c r="A1" s="19" t="s">
        <v>108</v>
      </c>
      <c r="B1" s="19"/>
      <c r="C1" s="19"/>
      <c r="D1" s="22" t="s">
        <v>0</v>
      </c>
      <c r="E1" s="22"/>
      <c r="F1" s="22"/>
      <c r="G1" s="22"/>
      <c r="H1" s="22"/>
      <c r="I1" s="22"/>
    </row>
    <row r="2" spans="1:17" ht="16.5" x14ac:dyDescent="0.35">
      <c r="A2" s="19" t="s">
        <v>195</v>
      </c>
      <c r="B2" s="19"/>
      <c r="C2" s="19"/>
      <c r="D2" s="22" t="s">
        <v>1</v>
      </c>
      <c r="E2" s="22"/>
      <c r="F2" s="22"/>
      <c r="G2" s="22"/>
      <c r="H2" s="22"/>
      <c r="I2" s="22"/>
    </row>
    <row r="3" spans="1:17" ht="16.5" x14ac:dyDescent="0.35">
      <c r="A3" s="19"/>
      <c r="B3" s="19"/>
      <c r="C3" s="19"/>
      <c r="D3" s="23"/>
      <c r="E3" s="23"/>
      <c r="F3" s="23"/>
      <c r="G3" s="23"/>
      <c r="H3" s="23"/>
      <c r="I3" s="23"/>
    </row>
    <row r="4" spans="1:17" ht="16.5" x14ac:dyDescent="0.35">
      <c r="A4" s="2"/>
      <c r="B4" s="2"/>
    </row>
    <row r="5" spans="1:17" ht="20" x14ac:dyDescent="0.35">
      <c r="A5" s="26" t="s">
        <v>18</v>
      </c>
      <c r="B5" s="27"/>
      <c r="C5" s="27"/>
      <c r="D5" s="27"/>
      <c r="E5" s="27"/>
      <c r="F5" s="27"/>
      <c r="G5" s="27"/>
      <c r="H5" s="27"/>
      <c r="I5" s="27"/>
      <c r="J5" s="27"/>
      <c r="K5" s="27"/>
      <c r="L5" s="27"/>
      <c r="M5" s="27"/>
      <c r="N5" s="27"/>
      <c r="O5" s="27"/>
      <c r="P5" s="27"/>
    </row>
    <row r="6" spans="1:17" ht="17.5" x14ac:dyDescent="0.35">
      <c r="A6" s="3"/>
    </row>
    <row r="7" spans="1:17" ht="16.5" x14ac:dyDescent="0.35">
      <c r="A7" s="28" t="s">
        <v>196</v>
      </c>
      <c r="B7" s="28"/>
      <c r="C7" s="28"/>
      <c r="D7" s="28"/>
      <c r="E7" s="28"/>
      <c r="F7" s="28"/>
      <c r="G7" s="28"/>
      <c r="H7" s="28"/>
      <c r="I7" s="28"/>
      <c r="J7" s="28"/>
      <c r="K7" s="28"/>
      <c r="L7" s="28"/>
      <c r="M7" s="28"/>
      <c r="N7" s="28"/>
      <c r="O7" s="28"/>
      <c r="P7" s="28"/>
    </row>
    <row r="8" spans="1:17" ht="16.5" x14ac:dyDescent="0.35">
      <c r="A8" s="4"/>
      <c r="B8" s="4"/>
      <c r="C8" s="4"/>
      <c r="D8" s="4"/>
      <c r="E8" s="4"/>
      <c r="F8" s="4"/>
      <c r="G8" s="4"/>
      <c r="H8" s="4"/>
      <c r="I8" s="4"/>
    </row>
    <row r="9" spans="1:17" ht="15" x14ac:dyDescent="0.35">
      <c r="A9" s="20" t="s">
        <v>2</v>
      </c>
      <c r="B9" s="20" t="s">
        <v>3</v>
      </c>
      <c r="C9" s="20" t="s">
        <v>4</v>
      </c>
      <c r="D9" s="20" t="s">
        <v>5</v>
      </c>
      <c r="E9" s="20" t="s">
        <v>6</v>
      </c>
      <c r="F9" s="20" t="s">
        <v>7</v>
      </c>
      <c r="G9" s="20" t="s">
        <v>8</v>
      </c>
      <c r="H9" s="20" t="s">
        <v>11</v>
      </c>
      <c r="I9" s="20"/>
      <c r="J9" s="20"/>
      <c r="K9" s="20"/>
      <c r="L9" s="20"/>
      <c r="M9" s="20"/>
      <c r="N9" s="20"/>
      <c r="O9" s="20"/>
      <c r="P9" s="20" t="s">
        <v>21</v>
      </c>
    </row>
    <row r="10" spans="1:17" ht="52" x14ac:dyDescent="0.35">
      <c r="A10" s="20"/>
      <c r="B10" s="20"/>
      <c r="C10" s="20"/>
      <c r="D10" s="20"/>
      <c r="E10" s="20"/>
      <c r="F10" s="20"/>
      <c r="G10" s="20"/>
      <c r="H10" s="5" t="s">
        <v>12</v>
      </c>
      <c r="I10" s="6" t="s">
        <v>13</v>
      </c>
      <c r="J10" s="6" t="s">
        <v>14</v>
      </c>
      <c r="K10" s="6" t="s">
        <v>15</v>
      </c>
      <c r="L10" s="6" t="s">
        <v>16</v>
      </c>
      <c r="M10" s="6" t="s">
        <v>17</v>
      </c>
      <c r="N10" s="6" t="s">
        <v>19</v>
      </c>
      <c r="O10" s="6" t="s">
        <v>20</v>
      </c>
      <c r="P10" s="20"/>
    </row>
    <row r="11" spans="1:17" ht="77.5" hidden="1" x14ac:dyDescent="0.35">
      <c r="A11" s="7">
        <v>1</v>
      </c>
      <c r="B11" s="8" t="s">
        <v>31</v>
      </c>
      <c r="C11" s="8" t="s">
        <v>58</v>
      </c>
      <c r="D11" s="9" t="s">
        <v>59</v>
      </c>
      <c r="E11" s="9" t="s">
        <v>81</v>
      </c>
      <c r="F11" s="9" t="s">
        <v>94</v>
      </c>
      <c r="G11" s="9" t="s">
        <v>101</v>
      </c>
      <c r="H11" s="17">
        <f>SUM(I11:O11)</f>
        <v>92.5</v>
      </c>
      <c r="I11" s="9">
        <f>38/4</f>
        <v>9.5</v>
      </c>
      <c r="J11" s="9">
        <f>78/4</f>
        <v>19.5</v>
      </c>
      <c r="K11" s="9">
        <f>38/4</f>
        <v>9.5</v>
      </c>
      <c r="L11" s="9">
        <f>118/4</f>
        <v>29.5</v>
      </c>
      <c r="M11" s="9">
        <f>38/4</f>
        <v>9.5</v>
      </c>
      <c r="N11" s="9">
        <f>60/4</f>
        <v>15</v>
      </c>
      <c r="O11" s="9"/>
      <c r="P11" s="9" t="s">
        <v>151</v>
      </c>
      <c r="Q11" s="1">
        <f>RANK(H11,$H$11:$H$49)</f>
        <v>1</v>
      </c>
    </row>
    <row r="12" spans="1:17" ht="46.5" hidden="1" x14ac:dyDescent="0.35">
      <c r="A12" s="7">
        <v>2</v>
      </c>
      <c r="B12" s="8" t="s">
        <v>147</v>
      </c>
      <c r="C12" s="8" t="s">
        <v>148</v>
      </c>
      <c r="D12" s="9" t="s">
        <v>149</v>
      </c>
      <c r="E12" s="9" t="s">
        <v>81</v>
      </c>
      <c r="F12" s="9" t="s">
        <v>150</v>
      </c>
      <c r="G12" s="9" t="s">
        <v>119</v>
      </c>
      <c r="H12" s="17">
        <v>92.399999999999991</v>
      </c>
      <c r="I12" s="9">
        <v>9.5</v>
      </c>
      <c r="J12" s="9">
        <v>19</v>
      </c>
      <c r="K12" s="9">
        <v>9.3000000000000007</v>
      </c>
      <c r="L12" s="9">
        <v>27.3</v>
      </c>
      <c r="M12" s="9">
        <v>9</v>
      </c>
      <c r="N12" s="9">
        <v>13.3</v>
      </c>
      <c r="O12" s="9">
        <v>5</v>
      </c>
      <c r="P12" s="9" t="s">
        <v>151</v>
      </c>
    </row>
    <row r="13" spans="1:17" ht="62" hidden="1" x14ac:dyDescent="0.35">
      <c r="A13" s="7">
        <v>3</v>
      </c>
      <c r="B13" s="8" t="s">
        <v>174</v>
      </c>
      <c r="C13" s="8" t="s">
        <v>175</v>
      </c>
      <c r="D13" s="9" t="s">
        <v>176</v>
      </c>
      <c r="E13" s="9" t="s">
        <v>81</v>
      </c>
      <c r="F13" s="9" t="s">
        <v>159</v>
      </c>
      <c r="G13" s="9" t="s">
        <v>160</v>
      </c>
      <c r="H13" s="17">
        <v>91</v>
      </c>
      <c r="I13" s="9">
        <v>9.3000000000000007</v>
      </c>
      <c r="J13" s="9">
        <v>18.5</v>
      </c>
      <c r="K13" s="9">
        <v>8.8000000000000007</v>
      </c>
      <c r="L13" s="9">
        <v>27.3</v>
      </c>
      <c r="M13" s="9">
        <v>9.3000000000000007</v>
      </c>
      <c r="N13" s="9">
        <v>12.8</v>
      </c>
      <c r="O13" s="9">
        <v>5</v>
      </c>
      <c r="P13" s="9" t="s">
        <v>177</v>
      </c>
    </row>
    <row r="14" spans="1:17" ht="62" x14ac:dyDescent="0.35">
      <c r="A14" s="7">
        <v>4</v>
      </c>
      <c r="B14" s="8" t="s">
        <v>198</v>
      </c>
      <c r="C14" s="8" t="s">
        <v>70</v>
      </c>
      <c r="D14" s="9" t="s">
        <v>71</v>
      </c>
      <c r="E14" s="9" t="s">
        <v>81</v>
      </c>
      <c r="F14" s="9" t="s">
        <v>98</v>
      </c>
      <c r="G14" s="9" t="s">
        <v>96</v>
      </c>
      <c r="H14" s="17">
        <f>SUM(I14:O14)</f>
        <v>90.6</v>
      </c>
      <c r="I14" s="9">
        <f>47/5</f>
        <v>9.4</v>
      </c>
      <c r="J14" s="9">
        <f>97/5</f>
        <v>19.399999999999999</v>
      </c>
      <c r="K14" s="9">
        <f>47/5</f>
        <v>9.4</v>
      </c>
      <c r="L14" s="9">
        <f>145/5</f>
        <v>29</v>
      </c>
      <c r="M14" s="9">
        <f>47/5</f>
        <v>9.4</v>
      </c>
      <c r="N14" s="9">
        <f>70/5</f>
        <v>14</v>
      </c>
      <c r="O14" s="9"/>
      <c r="P14" s="9" t="s">
        <v>124</v>
      </c>
      <c r="Q14" s="1">
        <f>RANK(H14,$H$11:$H$49)</f>
        <v>4</v>
      </c>
    </row>
    <row r="15" spans="1:17" ht="77.5" hidden="1" x14ac:dyDescent="0.35">
      <c r="A15" s="7">
        <v>5</v>
      </c>
      <c r="B15" s="8" t="s">
        <v>24</v>
      </c>
      <c r="C15" s="8" t="s">
        <v>42</v>
      </c>
      <c r="D15" s="9" t="s">
        <v>43</v>
      </c>
      <c r="E15" s="9" t="s">
        <v>81</v>
      </c>
      <c r="F15" s="9" t="s">
        <v>90</v>
      </c>
      <c r="G15" s="9" t="s">
        <v>101</v>
      </c>
      <c r="H15" s="17">
        <f>SUM(I15:O15)</f>
        <v>90.5</v>
      </c>
      <c r="I15" s="9">
        <f>34/4</f>
        <v>8.5</v>
      </c>
      <c r="J15" s="9">
        <f>70/4</f>
        <v>17.5</v>
      </c>
      <c r="K15" s="9">
        <f>34/4</f>
        <v>8.5</v>
      </c>
      <c r="L15" s="9">
        <f>108/4</f>
        <v>27</v>
      </c>
      <c r="M15" s="9">
        <f>36/4</f>
        <v>9</v>
      </c>
      <c r="N15" s="9">
        <f>60/4</f>
        <v>15</v>
      </c>
      <c r="O15" s="9">
        <f>20/4</f>
        <v>5</v>
      </c>
      <c r="P15" s="9" t="s">
        <v>124</v>
      </c>
      <c r="Q15" s="1">
        <f>RANK(H15,$H$11:$H$49)</f>
        <v>5</v>
      </c>
    </row>
    <row r="16" spans="1:17" ht="77.5" hidden="1" x14ac:dyDescent="0.35">
      <c r="A16" s="7">
        <v>6</v>
      </c>
      <c r="B16" s="8" t="s">
        <v>120</v>
      </c>
      <c r="C16" s="8" t="s">
        <v>121</v>
      </c>
      <c r="D16" s="9" t="s">
        <v>53</v>
      </c>
      <c r="E16" s="9" t="s">
        <v>81</v>
      </c>
      <c r="F16" s="9" t="s">
        <v>122</v>
      </c>
      <c r="G16" s="9" t="s">
        <v>123</v>
      </c>
      <c r="H16" s="17">
        <v>90.199999999999989</v>
      </c>
      <c r="I16" s="9">
        <v>9.1999999999999993</v>
      </c>
      <c r="J16" s="9">
        <v>18.399999999999999</v>
      </c>
      <c r="K16" s="9">
        <v>9</v>
      </c>
      <c r="L16" s="9">
        <v>26.8</v>
      </c>
      <c r="M16" s="9">
        <v>8.6</v>
      </c>
      <c r="N16" s="9">
        <v>13.2</v>
      </c>
      <c r="O16" s="9">
        <v>5</v>
      </c>
      <c r="P16" s="9" t="s">
        <v>124</v>
      </c>
    </row>
    <row r="17" spans="1:17" ht="62" hidden="1" x14ac:dyDescent="0.35">
      <c r="A17" s="7">
        <v>7</v>
      </c>
      <c r="B17" s="8" t="s">
        <v>178</v>
      </c>
      <c r="C17" s="8" t="s">
        <v>179</v>
      </c>
      <c r="D17" s="9" t="s">
        <v>180</v>
      </c>
      <c r="E17" s="9" t="s">
        <v>81</v>
      </c>
      <c r="F17" s="9" t="s">
        <v>181</v>
      </c>
      <c r="G17" s="9" t="s">
        <v>182</v>
      </c>
      <c r="H17" s="17">
        <v>89.2</v>
      </c>
      <c r="I17" s="9">
        <v>9.4</v>
      </c>
      <c r="J17" s="9">
        <v>19.600000000000001</v>
      </c>
      <c r="K17" s="9">
        <v>9.4</v>
      </c>
      <c r="L17" s="9">
        <v>28</v>
      </c>
      <c r="M17" s="9">
        <v>9.1999999999999993</v>
      </c>
      <c r="N17" s="9">
        <v>13.6</v>
      </c>
      <c r="O17" s="9"/>
      <c r="P17" s="9" t="s">
        <v>114</v>
      </c>
    </row>
    <row r="18" spans="1:17" ht="46.5" hidden="1" x14ac:dyDescent="0.35">
      <c r="A18" s="7">
        <v>8</v>
      </c>
      <c r="B18" s="8" t="s">
        <v>107</v>
      </c>
      <c r="C18" s="8" t="s">
        <v>48</v>
      </c>
      <c r="D18" s="9" t="s">
        <v>49</v>
      </c>
      <c r="E18" s="9" t="s">
        <v>81</v>
      </c>
      <c r="F18" s="9" t="s">
        <v>92</v>
      </c>
      <c r="G18" s="9" t="s">
        <v>99</v>
      </c>
      <c r="H18" s="17">
        <f>SUM(I18:O18)</f>
        <v>88.5</v>
      </c>
      <c r="I18" s="9">
        <f>36/4</f>
        <v>9</v>
      </c>
      <c r="J18" s="9">
        <f>72/4</f>
        <v>18</v>
      </c>
      <c r="K18" s="9">
        <f>36/4</f>
        <v>9</v>
      </c>
      <c r="L18" s="9">
        <f>110/4</f>
        <v>27.5</v>
      </c>
      <c r="M18" s="9">
        <f>40/4</f>
        <v>10</v>
      </c>
      <c r="N18" s="9">
        <f>60/4</f>
        <v>15</v>
      </c>
      <c r="O18" s="9"/>
      <c r="P18" s="9" t="s">
        <v>114</v>
      </c>
      <c r="Q18" s="1">
        <f>RANK(H18,$H$11:$H$49)</f>
        <v>8</v>
      </c>
    </row>
    <row r="19" spans="1:17" ht="46.5" hidden="1" x14ac:dyDescent="0.35">
      <c r="A19" s="7">
        <v>9</v>
      </c>
      <c r="B19" s="8" t="s">
        <v>170</v>
      </c>
      <c r="C19" s="8" t="s">
        <v>171</v>
      </c>
      <c r="D19" s="9" t="s">
        <v>172</v>
      </c>
      <c r="E19" s="9" t="s">
        <v>81</v>
      </c>
      <c r="F19" s="9" t="s">
        <v>173</v>
      </c>
      <c r="G19" s="9" t="s">
        <v>119</v>
      </c>
      <c r="H19" s="17">
        <v>88</v>
      </c>
      <c r="I19" s="9">
        <v>9.3000000000000007</v>
      </c>
      <c r="J19" s="9">
        <v>19.3</v>
      </c>
      <c r="K19" s="9">
        <v>9.3000000000000007</v>
      </c>
      <c r="L19" s="9">
        <v>27.3</v>
      </c>
      <c r="M19" s="9">
        <v>9</v>
      </c>
      <c r="N19" s="9">
        <v>13.8</v>
      </c>
      <c r="O19" s="9"/>
      <c r="P19" s="9" t="s">
        <v>114</v>
      </c>
    </row>
    <row r="20" spans="1:17" ht="62" hidden="1" x14ac:dyDescent="0.35">
      <c r="A20" s="7">
        <v>10</v>
      </c>
      <c r="B20" s="8" t="s">
        <v>29</v>
      </c>
      <c r="C20" s="8" t="s">
        <v>54</v>
      </c>
      <c r="D20" s="9" t="s">
        <v>55</v>
      </c>
      <c r="E20" s="9" t="s">
        <v>81</v>
      </c>
      <c r="F20" s="9" t="s">
        <v>82</v>
      </c>
      <c r="G20" s="9" t="s">
        <v>100</v>
      </c>
      <c r="H20" s="17">
        <f>SUM(I20:O20)</f>
        <v>88</v>
      </c>
      <c r="I20" s="9">
        <f>45/5</f>
        <v>9</v>
      </c>
      <c r="J20" s="9">
        <f>95/5</f>
        <v>19</v>
      </c>
      <c r="K20" s="9">
        <f>46/5</f>
        <v>9.1999999999999993</v>
      </c>
      <c r="L20" s="9">
        <f>137/5</f>
        <v>27.4</v>
      </c>
      <c r="M20" s="9">
        <f>46/5</f>
        <v>9.1999999999999993</v>
      </c>
      <c r="N20" s="9">
        <f>71/5</f>
        <v>14.2</v>
      </c>
      <c r="O20" s="9"/>
      <c r="P20" s="9" t="s">
        <v>114</v>
      </c>
      <c r="Q20" s="1">
        <f>RANK(H20,$H$11:$H$49)</f>
        <v>9</v>
      </c>
    </row>
    <row r="21" spans="1:17" ht="46.5" hidden="1" x14ac:dyDescent="0.35">
      <c r="A21" s="7">
        <v>11</v>
      </c>
      <c r="B21" s="8" t="s">
        <v>41</v>
      </c>
      <c r="C21" s="8" t="s">
        <v>79</v>
      </c>
      <c r="D21" s="9" t="s">
        <v>80</v>
      </c>
      <c r="E21" s="9" t="s">
        <v>81</v>
      </c>
      <c r="F21" s="9" t="s">
        <v>87</v>
      </c>
      <c r="G21" s="9" t="s">
        <v>96</v>
      </c>
      <c r="H21" s="17">
        <f>SUM(I21:O21)</f>
        <v>88</v>
      </c>
      <c r="I21" s="9">
        <f>36/4</f>
        <v>9</v>
      </c>
      <c r="J21" s="9">
        <f>76/4</f>
        <v>19</v>
      </c>
      <c r="K21" s="9">
        <f>36/4</f>
        <v>9</v>
      </c>
      <c r="L21" s="9">
        <f>110/4</f>
        <v>27.5</v>
      </c>
      <c r="M21" s="9">
        <f>38/4</f>
        <v>9.5</v>
      </c>
      <c r="N21" s="9">
        <f>56/4</f>
        <v>14</v>
      </c>
      <c r="O21" s="10"/>
      <c r="P21" s="9" t="s">
        <v>114</v>
      </c>
      <c r="Q21" s="1">
        <f>RANK(H21,$H$11:$H$49)</f>
        <v>9</v>
      </c>
    </row>
    <row r="22" spans="1:17" ht="77.5" hidden="1" x14ac:dyDescent="0.35">
      <c r="A22" s="7">
        <v>12</v>
      </c>
      <c r="B22" s="8" t="s">
        <v>109</v>
      </c>
      <c r="C22" s="8" t="s">
        <v>110</v>
      </c>
      <c r="D22" s="9" t="s">
        <v>111</v>
      </c>
      <c r="E22" s="9" t="s">
        <v>81</v>
      </c>
      <c r="F22" s="9" t="s">
        <v>112</v>
      </c>
      <c r="G22" s="9" t="s">
        <v>113</v>
      </c>
      <c r="H22" s="17">
        <v>87.4</v>
      </c>
      <c r="I22" s="9">
        <v>9</v>
      </c>
      <c r="J22" s="9">
        <v>19</v>
      </c>
      <c r="K22" s="9">
        <v>9.4</v>
      </c>
      <c r="L22" s="9">
        <v>27.6</v>
      </c>
      <c r="M22" s="9">
        <v>9</v>
      </c>
      <c r="N22" s="9">
        <v>13.4</v>
      </c>
      <c r="O22" s="9"/>
      <c r="P22" s="9" t="s">
        <v>114</v>
      </c>
    </row>
    <row r="23" spans="1:17" ht="46.5" hidden="1" x14ac:dyDescent="0.35">
      <c r="A23" s="7">
        <v>13</v>
      </c>
      <c r="B23" s="8" t="s">
        <v>183</v>
      </c>
      <c r="C23" s="8" t="s">
        <v>184</v>
      </c>
      <c r="D23" s="9" t="s">
        <v>185</v>
      </c>
      <c r="E23" s="9" t="s">
        <v>81</v>
      </c>
      <c r="F23" s="9" t="s">
        <v>186</v>
      </c>
      <c r="G23" s="9" t="s">
        <v>182</v>
      </c>
      <c r="H23" s="17">
        <v>87.000000000000014</v>
      </c>
      <c r="I23" s="9">
        <v>9</v>
      </c>
      <c r="J23" s="9">
        <v>19</v>
      </c>
      <c r="K23" s="9">
        <v>9.1999999999999993</v>
      </c>
      <c r="L23" s="9">
        <v>27.6</v>
      </c>
      <c r="M23" s="9">
        <v>9</v>
      </c>
      <c r="N23" s="9">
        <v>13.2</v>
      </c>
      <c r="O23" s="9"/>
      <c r="P23" s="9" t="s">
        <v>114</v>
      </c>
    </row>
    <row r="24" spans="1:17" ht="46.5" hidden="1" x14ac:dyDescent="0.35">
      <c r="A24" s="7">
        <v>14</v>
      </c>
      <c r="B24" s="8" t="s">
        <v>161</v>
      </c>
      <c r="C24" s="8" t="s">
        <v>162</v>
      </c>
      <c r="D24" s="9" t="s">
        <v>163</v>
      </c>
      <c r="E24" s="9" t="s">
        <v>81</v>
      </c>
      <c r="F24" s="9" t="s">
        <v>164</v>
      </c>
      <c r="G24" s="9" t="s">
        <v>119</v>
      </c>
      <c r="H24" s="17">
        <v>86</v>
      </c>
      <c r="I24" s="9">
        <v>8.8000000000000007</v>
      </c>
      <c r="J24" s="9">
        <v>18.8</v>
      </c>
      <c r="K24" s="9">
        <v>9</v>
      </c>
      <c r="L24" s="9">
        <v>27.3</v>
      </c>
      <c r="M24" s="9">
        <v>8.8000000000000007</v>
      </c>
      <c r="N24" s="9">
        <v>13.3</v>
      </c>
      <c r="O24" s="9"/>
      <c r="P24" s="9"/>
    </row>
    <row r="25" spans="1:17" ht="62" hidden="1" x14ac:dyDescent="0.35">
      <c r="A25" s="7">
        <v>15</v>
      </c>
      <c r="B25" s="8" t="s">
        <v>142</v>
      </c>
      <c r="C25" s="8" t="s">
        <v>143</v>
      </c>
      <c r="D25" s="9" t="s">
        <v>144</v>
      </c>
      <c r="E25" s="9" t="s">
        <v>81</v>
      </c>
      <c r="F25" s="9" t="s">
        <v>145</v>
      </c>
      <c r="G25" s="9" t="s">
        <v>146</v>
      </c>
      <c r="H25" s="17">
        <v>85.2</v>
      </c>
      <c r="I25" s="9">
        <v>8.6</v>
      </c>
      <c r="J25" s="9">
        <v>18.600000000000001</v>
      </c>
      <c r="K25" s="9">
        <v>9.1999999999999993</v>
      </c>
      <c r="L25" s="9">
        <v>27.4</v>
      </c>
      <c r="M25" s="9">
        <v>8.6</v>
      </c>
      <c r="N25" s="9">
        <v>12.8</v>
      </c>
      <c r="O25" s="9"/>
      <c r="P25" s="9"/>
    </row>
    <row r="26" spans="1:17" ht="46.5" hidden="1" x14ac:dyDescent="0.35">
      <c r="A26" s="7">
        <v>16</v>
      </c>
      <c r="B26" s="8" t="s">
        <v>30</v>
      </c>
      <c r="C26" s="8" t="s">
        <v>56</v>
      </c>
      <c r="D26" s="9" t="s">
        <v>57</v>
      </c>
      <c r="E26" s="9" t="s">
        <v>81</v>
      </c>
      <c r="F26" s="9" t="s">
        <v>93</v>
      </c>
      <c r="G26" s="9" t="s">
        <v>101</v>
      </c>
      <c r="H26" s="17">
        <f>SUM(I26:O26)</f>
        <v>85.2</v>
      </c>
      <c r="I26" s="9">
        <f>45/5</f>
        <v>9</v>
      </c>
      <c r="J26" s="9">
        <f>95/5</f>
        <v>19</v>
      </c>
      <c r="K26" s="9">
        <f>34/4</f>
        <v>8.5</v>
      </c>
      <c r="L26" s="9">
        <f>110/4</f>
        <v>27.5</v>
      </c>
      <c r="M26" s="9">
        <f>40/4</f>
        <v>10</v>
      </c>
      <c r="N26" s="9">
        <f>56/5</f>
        <v>11.2</v>
      </c>
      <c r="O26" s="9"/>
      <c r="P26" s="9"/>
      <c r="Q26" s="1">
        <f>RANK(H26,$H$11:$H$49)</f>
        <v>15</v>
      </c>
    </row>
    <row r="27" spans="1:17" ht="77.5" hidden="1" x14ac:dyDescent="0.35">
      <c r="A27" s="7">
        <v>17</v>
      </c>
      <c r="B27" s="8" t="s">
        <v>115</v>
      </c>
      <c r="C27" s="8" t="s">
        <v>116</v>
      </c>
      <c r="D27" s="9" t="s">
        <v>117</v>
      </c>
      <c r="E27" s="9" t="s">
        <v>81</v>
      </c>
      <c r="F27" s="9" t="s">
        <v>118</v>
      </c>
      <c r="G27" s="9" t="s">
        <v>119</v>
      </c>
      <c r="H27" s="17">
        <v>85</v>
      </c>
      <c r="I27" s="9">
        <v>8.6</v>
      </c>
      <c r="J27" s="9">
        <v>18.600000000000001</v>
      </c>
      <c r="K27" s="9">
        <v>9.1999999999999993</v>
      </c>
      <c r="L27" s="9">
        <v>27.2</v>
      </c>
      <c r="M27" s="9">
        <v>8.6</v>
      </c>
      <c r="N27" s="9">
        <v>12.8</v>
      </c>
      <c r="O27" s="9"/>
      <c r="P27" s="9"/>
    </row>
    <row r="28" spans="1:17" ht="62" hidden="1" x14ac:dyDescent="0.35">
      <c r="A28" s="7">
        <v>18</v>
      </c>
      <c r="B28" s="8" t="s">
        <v>25</v>
      </c>
      <c r="C28" s="8" t="s">
        <v>44</v>
      </c>
      <c r="D28" s="9" t="s">
        <v>45</v>
      </c>
      <c r="E28" s="9" t="s">
        <v>81</v>
      </c>
      <c r="F28" s="9" t="s">
        <v>84</v>
      </c>
      <c r="G28" s="9" t="s">
        <v>102</v>
      </c>
      <c r="H28" s="17">
        <f>SUM(I28:O28)</f>
        <v>84.6</v>
      </c>
      <c r="I28" s="9">
        <f>44/5</f>
        <v>8.8000000000000007</v>
      </c>
      <c r="J28" s="9">
        <f>82/5</f>
        <v>16.399999999999999</v>
      </c>
      <c r="K28" s="9">
        <f>42/5</f>
        <v>8.4</v>
      </c>
      <c r="L28" s="9">
        <f>138/5</f>
        <v>27.6</v>
      </c>
      <c r="M28" s="9">
        <f>48/5</f>
        <v>9.6</v>
      </c>
      <c r="N28" s="9">
        <f>69/5</f>
        <v>13.8</v>
      </c>
      <c r="O28" s="9"/>
      <c r="P28" s="9"/>
      <c r="Q28" s="1">
        <f>RANK(H28,$H$11:$H$49)</f>
        <v>18</v>
      </c>
    </row>
    <row r="29" spans="1:17" ht="77.5" hidden="1" x14ac:dyDescent="0.35">
      <c r="A29" s="7">
        <v>19</v>
      </c>
      <c r="B29" s="8" t="s">
        <v>36</v>
      </c>
      <c r="C29" s="8" t="s">
        <v>68</v>
      </c>
      <c r="D29" s="9" t="s">
        <v>69</v>
      </c>
      <c r="E29" s="9" t="s">
        <v>81</v>
      </c>
      <c r="F29" s="9" t="s">
        <v>104</v>
      </c>
      <c r="G29" s="9" t="s">
        <v>96</v>
      </c>
      <c r="H29" s="17">
        <f>SUM(I29:O29)</f>
        <v>84.199999999999989</v>
      </c>
      <c r="I29" s="9">
        <f>45/5</f>
        <v>9</v>
      </c>
      <c r="J29" s="9">
        <f>80/5</f>
        <v>16</v>
      </c>
      <c r="K29" s="9">
        <f>42/5</f>
        <v>8.4</v>
      </c>
      <c r="L29" s="9">
        <f>137/5</f>
        <v>27.4</v>
      </c>
      <c r="M29" s="9">
        <f>48/5</f>
        <v>9.6</v>
      </c>
      <c r="N29" s="9">
        <f>69/5</f>
        <v>13.8</v>
      </c>
      <c r="O29" s="9"/>
      <c r="P29" s="9"/>
      <c r="Q29" s="1">
        <f>RANK(H29,$H$11:$H$49)</f>
        <v>19</v>
      </c>
    </row>
    <row r="30" spans="1:17" ht="62" x14ac:dyDescent="0.35">
      <c r="A30" s="7">
        <v>20</v>
      </c>
      <c r="B30" s="8" t="s">
        <v>32</v>
      </c>
      <c r="C30" s="8" t="s">
        <v>60</v>
      </c>
      <c r="D30" s="9" t="s">
        <v>61</v>
      </c>
      <c r="E30" s="9" t="s">
        <v>81</v>
      </c>
      <c r="F30" s="9" t="s">
        <v>95</v>
      </c>
      <c r="G30" s="9" t="s">
        <v>96</v>
      </c>
      <c r="H30" s="17">
        <f>SUM(I30:O30)</f>
        <v>83.999999999999986</v>
      </c>
      <c r="I30" s="9">
        <f>44/5</f>
        <v>8.8000000000000007</v>
      </c>
      <c r="J30" s="9">
        <f>81/5</f>
        <v>16.2</v>
      </c>
      <c r="K30" s="9">
        <f>42/5</f>
        <v>8.4</v>
      </c>
      <c r="L30" s="9">
        <f>137/5</f>
        <v>27.4</v>
      </c>
      <c r="M30" s="9">
        <f>48/5</f>
        <v>9.6</v>
      </c>
      <c r="N30" s="9">
        <f>68/5</f>
        <v>13.6</v>
      </c>
      <c r="O30" s="9"/>
      <c r="P30" s="9"/>
      <c r="Q30" s="1">
        <f>RANK(H30,$H$11:$H$49)</f>
        <v>20</v>
      </c>
    </row>
    <row r="31" spans="1:17" ht="46.5" hidden="1" x14ac:dyDescent="0.35">
      <c r="A31" s="7">
        <v>21</v>
      </c>
      <c r="B31" s="8" t="s">
        <v>138</v>
      </c>
      <c r="C31" s="8" t="s">
        <v>139</v>
      </c>
      <c r="D31" s="9" t="s">
        <v>140</v>
      </c>
      <c r="E31" s="9" t="s">
        <v>81</v>
      </c>
      <c r="F31" s="9" t="s">
        <v>141</v>
      </c>
      <c r="G31" s="9" t="s">
        <v>119</v>
      </c>
      <c r="H31" s="17">
        <v>83.8</v>
      </c>
      <c r="I31" s="9">
        <v>8.5</v>
      </c>
      <c r="J31" s="9">
        <v>18.3</v>
      </c>
      <c r="K31" s="9">
        <v>8.5</v>
      </c>
      <c r="L31" s="9">
        <v>27.5</v>
      </c>
      <c r="M31" s="9">
        <v>9</v>
      </c>
      <c r="N31" s="9">
        <v>12</v>
      </c>
      <c r="O31" s="9"/>
      <c r="P31" s="9"/>
    </row>
    <row r="32" spans="1:17" ht="31" hidden="1" x14ac:dyDescent="0.35">
      <c r="A32" s="7">
        <v>22</v>
      </c>
      <c r="B32" s="8" t="s">
        <v>38</v>
      </c>
      <c r="C32" s="8" t="s">
        <v>74</v>
      </c>
      <c r="D32" s="9" t="s">
        <v>45</v>
      </c>
      <c r="E32" s="9" t="s">
        <v>81</v>
      </c>
      <c r="F32" s="9" t="s">
        <v>105</v>
      </c>
      <c r="G32" s="9" t="s">
        <v>96</v>
      </c>
      <c r="H32" s="17">
        <f>SUM(I32:O32)</f>
        <v>83.8</v>
      </c>
      <c r="I32" s="9">
        <f>44/5</f>
        <v>8.8000000000000007</v>
      </c>
      <c r="J32" s="9">
        <f>82/5</f>
        <v>16.399999999999999</v>
      </c>
      <c r="K32" s="9">
        <f>42/5</f>
        <v>8.4</v>
      </c>
      <c r="L32" s="9">
        <f>134/5</f>
        <v>26.8</v>
      </c>
      <c r="M32" s="9">
        <f>48/5</f>
        <v>9.6</v>
      </c>
      <c r="N32" s="9">
        <f>69/5</f>
        <v>13.8</v>
      </c>
      <c r="O32" s="9"/>
      <c r="P32" s="9"/>
      <c r="Q32" s="1">
        <f>RANK(H32,$H$11:$H$49)</f>
        <v>21</v>
      </c>
    </row>
    <row r="33" spans="1:17" ht="62" hidden="1" x14ac:dyDescent="0.35">
      <c r="A33" s="7">
        <v>23</v>
      </c>
      <c r="B33" s="8" t="s">
        <v>35</v>
      </c>
      <c r="C33" s="8" t="s">
        <v>66</v>
      </c>
      <c r="D33" s="9" t="s">
        <v>67</v>
      </c>
      <c r="E33" s="9" t="s">
        <v>81</v>
      </c>
      <c r="F33" s="9" t="s">
        <v>103</v>
      </c>
      <c r="G33" s="9" t="s">
        <v>99</v>
      </c>
      <c r="H33" s="17">
        <f>SUM(I33:O33)</f>
        <v>83.8</v>
      </c>
      <c r="I33" s="9">
        <f>42/5</f>
        <v>8.4</v>
      </c>
      <c r="J33" s="9">
        <f>81/5</f>
        <v>16.2</v>
      </c>
      <c r="K33" s="9">
        <f>41/5</f>
        <v>8.1999999999999993</v>
      </c>
      <c r="L33" s="9">
        <f>138/5</f>
        <v>27.6</v>
      </c>
      <c r="M33" s="9">
        <f>48/5</f>
        <v>9.6</v>
      </c>
      <c r="N33" s="9">
        <f>69/5</f>
        <v>13.8</v>
      </c>
      <c r="O33" s="9"/>
      <c r="P33" s="9"/>
      <c r="Q33" s="1">
        <f>RANK(H33,$H$11:$H$49)</f>
        <v>21</v>
      </c>
    </row>
    <row r="34" spans="1:17" ht="77.5" hidden="1" x14ac:dyDescent="0.35">
      <c r="A34" s="7">
        <v>24</v>
      </c>
      <c r="B34" s="8" t="s">
        <v>33</v>
      </c>
      <c r="C34" s="8" t="s">
        <v>62</v>
      </c>
      <c r="D34" s="9" t="s">
        <v>63</v>
      </c>
      <c r="E34" s="9" t="s">
        <v>81</v>
      </c>
      <c r="F34" s="9" t="s">
        <v>97</v>
      </c>
      <c r="G34" s="9" t="s">
        <v>96</v>
      </c>
      <c r="H34" s="17">
        <f>SUM(I34:O34)</f>
        <v>83.6</v>
      </c>
      <c r="I34" s="9">
        <f>43/5</f>
        <v>8.6</v>
      </c>
      <c r="J34" s="9">
        <f>81/5</f>
        <v>16.2</v>
      </c>
      <c r="K34" s="9">
        <f>40/5</f>
        <v>8</v>
      </c>
      <c r="L34" s="9">
        <f>138/5</f>
        <v>27.6</v>
      </c>
      <c r="M34" s="9">
        <f>48/5</f>
        <v>9.6</v>
      </c>
      <c r="N34" s="9">
        <f>68/5</f>
        <v>13.6</v>
      </c>
      <c r="O34" s="9"/>
      <c r="P34" s="9"/>
      <c r="Q34" s="1">
        <f>RANK(H34,$H$11:$H$49)</f>
        <v>24</v>
      </c>
    </row>
    <row r="35" spans="1:17" ht="31" hidden="1" x14ac:dyDescent="0.35">
      <c r="A35" s="7">
        <v>25</v>
      </c>
      <c r="B35" s="8" t="s">
        <v>34</v>
      </c>
      <c r="C35" s="8" t="s">
        <v>64</v>
      </c>
      <c r="D35" s="9" t="s">
        <v>65</v>
      </c>
      <c r="E35" s="9" t="s">
        <v>81</v>
      </c>
      <c r="F35" s="9" t="s">
        <v>89</v>
      </c>
      <c r="G35" s="9" t="s">
        <v>99</v>
      </c>
      <c r="H35" s="17">
        <f>SUM(I35:O35)</f>
        <v>83</v>
      </c>
      <c r="I35" s="9">
        <f>43/5</f>
        <v>8.6</v>
      </c>
      <c r="J35" s="9">
        <f>82/5</f>
        <v>16.399999999999999</v>
      </c>
      <c r="K35" s="9">
        <f>41/5</f>
        <v>8.1999999999999993</v>
      </c>
      <c r="L35" s="9">
        <f>136/5</f>
        <v>27.2</v>
      </c>
      <c r="M35" s="9">
        <f>44/5</f>
        <v>8.8000000000000007</v>
      </c>
      <c r="N35" s="9">
        <f>69/5</f>
        <v>13.8</v>
      </c>
      <c r="O35" s="9"/>
      <c r="P35" s="9"/>
      <c r="Q35" s="1">
        <f>RANK(H35,$H$11:$H$49)</f>
        <v>25</v>
      </c>
    </row>
    <row r="36" spans="1:17" ht="46.5" hidden="1" x14ac:dyDescent="0.35">
      <c r="A36" s="7">
        <v>26</v>
      </c>
      <c r="B36" s="8" t="s">
        <v>28</v>
      </c>
      <c r="C36" s="8" t="s">
        <v>52</v>
      </c>
      <c r="D36" s="9" t="s">
        <v>53</v>
      </c>
      <c r="E36" s="9" t="s">
        <v>81</v>
      </c>
      <c r="F36" s="9" t="s">
        <v>88</v>
      </c>
      <c r="G36" s="9" t="s">
        <v>100</v>
      </c>
      <c r="H36" s="17">
        <f>SUM(I36:O36)</f>
        <v>82.8</v>
      </c>
      <c r="I36" s="9">
        <f>43/5</f>
        <v>8.6</v>
      </c>
      <c r="J36" s="9">
        <f>81/5</f>
        <v>16.2</v>
      </c>
      <c r="K36" s="9">
        <f>40/5</f>
        <v>8</v>
      </c>
      <c r="L36" s="9">
        <f>133/5</f>
        <v>26.6</v>
      </c>
      <c r="M36" s="9">
        <f>48/5</f>
        <v>9.6</v>
      </c>
      <c r="N36" s="9">
        <f>69/5</f>
        <v>13.8</v>
      </c>
      <c r="O36" s="9"/>
      <c r="P36" s="9"/>
      <c r="Q36" s="1">
        <f>RANK(H36,$H$11:$H$49)</f>
        <v>26</v>
      </c>
    </row>
    <row r="37" spans="1:17" ht="77.5" hidden="1" x14ac:dyDescent="0.35">
      <c r="A37" s="7">
        <v>27</v>
      </c>
      <c r="B37" s="8" t="s">
        <v>156</v>
      </c>
      <c r="C37" s="8" t="s">
        <v>157</v>
      </c>
      <c r="D37" s="9" t="s">
        <v>158</v>
      </c>
      <c r="E37" s="9" t="s">
        <v>81</v>
      </c>
      <c r="F37" s="9" t="s">
        <v>159</v>
      </c>
      <c r="G37" s="9" t="s">
        <v>160</v>
      </c>
      <c r="H37" s="17">
        <v>82.4</v>
      </c>
      <c r="I37" s="9">
        <v>7.8</v>
      </c>
      <c r="J37" s="9">
        <v>18.3</v>
      </c>
      <c r="K37" s="9">
        <v>8</v>
      </c>
      <c r="L37" s="9">
        <v>27.5</v>
      </c>
      <c r="M37" s="9">
        <v>8.8000000000000007</v>
      </c>
      <c r="N37" s="9">
        <v>12</v>
      </c>
      <c r="O37" s="9"/>
      <c r="P37" s="9"/>
    </row>
    <row r="38" spans="1:17" ht="77.5" hidden="1" x14ac:dyDescent="0.35">
      <c r="A38" s="7">
        <v>28</v>
      </c>
      <c r="B38" s="8" t="s">
        <v>134</v>
      </c>
      <c r="C38" s="8" t="s">
        <v>135</v>
      </c>
      <c r="D38" s="9" t="s">
        <v>136</v>
      </c>
      <c r="E38" s="9" t="s">
        <v>81</v>
      </c>
      <c r="F38" s="9" t="s">
        <v>137</v>
      </c>
      <c r="G38" s="9" t="s">
        <v>119</v>
      </c>
      <c r="H38" s="17">
        <v>81.399999999999991</v>
      </c>
      <c r="I38" s="9">
        <v>8</v>
      </c>
      <c r="J38" s="9">
        <v>17.8</v>
      </c>
      <c r="K38" s="9">
        <v>8</v>
      </c>
      <c r="L38" s="9">
        <v>27</v>
      </c>
      <c r="M38" s="9">
        <v>8.8000000000000007</v>
      </c>
      <c r="N38" s="9">
        <v>11.8</v>
      </c>
      <c r="O38" s="9"/>
      <c r="P38" s="9"/>
    </row>
    <row r="39" spans="1:17" ht="62" hidden="1" x14ac:dyDescent="0.35">
      <c r="A39" s="7">
        <v>29</v>
      </c>
      <c r="B39" s="8" t="s">
        <v>26</v>
      </c>
      <c r="C39" s="8" t="s">
        <v>46</v>
      </c>
      <c r="D39" s="9" t="s">
        <v>47</v>
      </c>
      <c r="E39" s="9" t="s">
        <v>81</v>
      </c>
      <c r="F39" s="9" t="s">
        <v>91</v>
      </c>
      <c r="G39" s="9" t="s">
        <v>106</v>
      </c>
      <c r="H39" s="17">
        <f>SUM(I39:O39)</f>
        <v>81.2</v>
      </c>
      <c r="I39" s="9">
        <f>42/5</f>
        <v>8.4</v>
      </c>
      <c r="J39" s="9">
        <f>80/5</f>
        <v>16</v>
      </c>
      <c r="K39" s="9">
        <f>40/5</f>
        <v>8</v>
      </c>
      <c r="L39" s="9">
        <f>133/5</f>
        <v>26.6</v>
      </c>
      <c r="M39" s="9">
        <f>44/5</f>
        <v>8.8000000000000007</v>
      </c>
      <c r="N39" s="9">
        <f>67/5</f>
        <v>13.4</v>
      </c>
      <c r="O39" s="9"/>
      <c r="P39" s="9"/>
      <c r="Q39" s="1">
        <f>RANK(H39,$H$11:$H$49)</f>
        <v>29</v>
      </c>
    </row>
    <row r="40" spans="1:17" ht="77.5" hidden="1" x14ac:dyDescent="0.35">
      <c r="A40" s="7">
        <v>30</v>
      </c>
      <c r="B40" s="8" t="s">
        <v>129</v>
      </c>
      <c r="C40" s="8" t="s">
        <v>130</v>
      </c>
      <c r="D40" s="9" t="s">
        <v>131</v>
      </c>
      <c r="E40" s="9" t="s">
        <v>81</v>
      </c>
      <c r="F40" s="9" t="s">
        <v>132</v>
      </c>
      <c r="G40" s="9" t="s">
        <v>133</v>
      </c>
      <c r="H40" s="17">
        <v>81</v>
      </c>
      <c r="I40" s="9">
        <v>7.8</v>
      </c>
      <c r="J40" s="9">
        <v>16</v>
      </c>
      <c r="K40" s="9">
        <v>7.8</v>
      </c>
      <c r="L40" s="9">
        <v>25.3</v>
      </c>
      <c r="M40" s="9">
        <v>8.3000000000000007</v>
      </c>
      <c r="N40" s="9">
        <v>10.8</v>
      </c>
      <c r="O40" s="9">
        <v>5</v>
      </c>
      <c r="P40" s="9"/>
    </row>
    <row r="41" spans="1:17" ht="46.5" hidden="1" x14ac:dyDescent="0.35">
      <c r="A41" s="7">
        <v>31</v>
      </c>
      <c r="B41" s="8" t="s">
        <v>37</v>
      </c>
      <c r="C41" s="8" t="s">
        <v>72</v>
      </c>
      <c r="D41" s="9" t="s">
        <v>73</v>
      </c>
      <c r="E41" s="9" t="s">
        <v>81</v>
      </c>
      <c r="F41" s="9" t="s">
        <v>83</v>
      </c>
      <c r="G41" s="9" t="s">
        <v>100</v>
      </c>
      <c r="H41" s="17">
        <f>SUM(I41:O41)</f>
        <v>80.999999999999986</v>
      </c>
      <c r="I41" s="9">
        <f>42/5</f>
        <v>8.4</v>
      </c>
      <c r="J41" s="9">
        <f>80/5</f>
        <v>16</v>
      </c>
      <c r="K41" s="9">
        <f>41/5</f>
        <v>8.1999999999999993</v>
      </c>
      <c r="L41" s="9">
        <f>134/5</f>
        <v>26.8</v>
      </c>
      <c r="M41" s="9">
        <f>45/5</f>
        <v>9</v>
      </c>
      <c r="N41" s="9">
        <f>63/5</f>
        <v>12.6</v>
      </c>
      <c r="O41" s="9"/>
      <c r="P41" s="9"/>
      <c r="Q41" s="1">
        <f>RANK(H41,$H$11:$H$49)</f>
        <v>31</v>
      </c>
    </row>
    <row r="42" spans="1:17" ht="46.5" hidden="1" x14ac:dyDescent="0.35">
      <c r="A42" s="7">
        <v>32</v>
      </c>
      <c r="B42" s="8" t="s">
        <v>152</v>
      </c>
      <c r="C42" s="8" t="s">
        <v>153</v>
      </c>
      <c r="D42" s="9" t="s">
        <v>154</v>
      </c>
      <c r="E42" s="9" t="s">
        <v>81</v>
      </c>
      <c r="F42" s="9" t="s">
        <v>155</v>
      </c>
      <c r="G42" s="9" t="s">
        <v>119</v>
      </c>
      <c r="H42" s="17">
        <v>80.600000000000009</v>
      </c>
      <c r="I42" s="9">
        <v>7.8</v>
      </c>
      <c r="J42" s="9">
        <v>17.600000000000001</v>
      </c>
      <c r="K42" s="9">
        <v>8</v>
      </c>
      <c r="L42" s="9">
        <v>26.6</v>
      </c>
      <c r="M42" s="9">
        <v>8.8000000000000007</v>
      </c>
      <c r="N42" s="9">
        <v>11.8</v>
      </c>
      <c r="O42" s="9"/>
      <c r="P42" s="9"/>
    </row>
    <row r="43" spans="1:17" ht="46.5" hidden="1" x14ac:dyDescent="0.35">
      <c r="A43" s="7">
        <v>33</v>
      </c>
      <c r="B43" s="8" t="s">
        <v>125</v>
      </c>
      <c r="C43" s="8" t="s">
        <v>126</v>
      </c>
      <c r="D43" s="9" t="s">
        <v>53</v>
      </c>
      <c r="E43" s="9" t="s">
        <v>81</v>
      </c>
      <c r="F43" s="9" t="s">
        <v>127</v>
      </c>
      <c r="G43" s="9" t="s">
        <v>128</v>
      </c>
      <c r="H43" s="17">
        <v>80.2</v>
      </c>
      <c r="I43" s="9">
        <v>7.8</v>
      </c>
      <c r="J43" s="9">
        <v>17.600000000000001</v>
      </c>
      <c r="K43" s="9">
        <v>7.8</v>
      </c>
      <c r="L43" s="9">
        <v>26.6</v>
      </c>
      <c r="M43" s="9">
        <v>8.6</v>
      </c>
      <c r="N43" s="9">
        <v>11.8</v>
      </c>
      <c r="O43" s="9"/>
      <c r="P43" s="9"/>
    </row>
    <row r="44" spans="1:17" ht="31" hidden="1" x14ac:dyDescent="0.35">
      <c r="A44" s="7">
        <v>34</v>
      </c>
      <c r="B44" s="8" t="s">
        <v>39</v>
      </c>
      <c r="C44" s="8" t="s">
        <v>75</v>
      </c>
      <c r="D44" s="9" t="s">
        <v>76</v>
      </c>
      <c r="E44" s="9" t="s">
        <v>81</v>
      </c>
      <c r="F44" s="9" t="s">
        <v>85</v>
      </c>
      <c r="G44" s="9" t="s">
        <v>100</v>
      </c>
      <c r="H44" s="17">
        <f>SUM(I44:O44)</f>
        <v>80</v>
      </c>
      <c r="I44" s="9">
        <f>41/5</f>
        <v>8.1999999999999993</v>
      </c>
      <c r="J44" s="9">
        <f>80/5</f>
        <v>16</v>
      </c>
      <c r="K44" s="9">
        <f>40/5</f>
        <v>8</v>
      </c>
      <c r="L44" s="9">
        <f>135/5</f>
        <v>27</v>
      </c>
      <c r="M44" s="9">
        <f>44/5</f>
        <v>8.8000000000000007</v>
      </c>
      <c r="N44" s="9">
        <f>60/5</f>
        <v>12</v>
      </c>
      <c r="O44" s="9"/>
      <c r="P44" s="9"/>
      <c r="Q44" s="1">
        <f>RANK(H44,$H$11:$H$49)</f>
        <v>34</v>
      </c>
    </row>
    <row r="45" spans="1:17" ht="62" hidden="1" x14ac:dyDescent="0.35">
      <c r="A45" s="7">
        <v>35</v>
      </c>
      <c r="B45" s="8" t="s">
        <v>27</v>
      </c>
      <c r="C45" s="8" t="s">
        <v>50</v>
      </c>
      <c r="D45" s="9" t="s">
        <v>51</v>
      </c>
      <c r="E45" s="9" t="s">
        <v>81</v>
      </c>
      <c r="F45" s="9" t="s">
        <v>92</v>
      </c>
      <c r="G45" s="9" t="s">
        <v>99</v>
      </c>
      <c r="H45" s="17">
        <f>SUM(I45:N45)</f>
        <v>80</v>
      </c>
      <c r="I45" s="9">
        <f>34/4</f>
        <v>8.5</v>
      </c>
      <c r="J45" s="9">
        <f>64/4</f>
        <v>16</v>
      </c>
      <c r="K45" s="9">
        <f>34/4</f>
        <v>8.5</v>
      </c>
      <c r="L45" s="9">
        <f>110/4</f>
        <v>27.5</v>
      </c>
      <c r="M45" s="9">
        <f>38/4</f>
        <v>9.5</v>
      </c>
      <c r="N45" s="9">
        <f>40/4</f>
        <v>10</v>
      </c>
      <c r="O45" s="9"/>
      <c r="P45" s="9"/>
      <c r="Q45" s="1">
        <f>RANK(H45,$H$11:$H$49)</f>
        <v>34</v>
      </c>
    </row>
    <row r="46" spans="1:17" ht="46.5" hidden="1" x14ac:dyDescent="0.35">
      <c r="A46" s="7">
        <v>36</v>
      </c>
      <c r="B46" s="8" t="s">
        <v>40</v>
      </c>
      <c r="C46" s="8" t="s">
        <v>77</v>
      </c>
      <c r="D46" s="9" t="s">
        <v>78</v>
      </c>
      <c r="E46" s="9" t="s">
        <v>81</v>
      </c>
      <c r="F46" s="9" t="s">
        <v>86</v>
      </c>
      <c r="G46" s="9" t="s">
        <v>102</v>
      </c>
      <c r="H46" s="17">
        <f>SUM(I46:O46)</f>
        <v>80</v>
      </c>
      <c r="I46" s="9">
        <f>34/4</f>
        <v>8.5</v>
      </c>
      <c r="J46" s="9">
        <f>62/4</f>
        <v>15.5</v>
      </c>
      <c r="K46" s="9">
        <f>34/4</f>
        <v>8.5</v>
      </c>
      <c r="L46" s="9">
        <f>108/4</f>
        <v>27</v>
      </c>
      <c r="M46" s="9">
        <f>38/4</f>
        <v>9.5</v>
      </c>
      <c r="N46" s="9">
        <f>44/4</f>
        <v>11</v>
      </c>
      <c r="O46" s="10"/>
      <c r="P46" s="10"/>
      <c r="Q46" s="1">
        <f>RANK(H46,$H$11:$H$49)</f>
        <v>34</v>
      </c>
    </row>
    <row r="47" spans="1:17" ht="77.5" hidden="1" x14ac:dyDescent="0.35">
      <c r="A47" s="7">
        <v>37</v>
      </c>
      <c r="B47" s="8" t="s">
        <v>165</v>
      </c>
      <c r="C47" s="8" t="s">
        <v>166</v>
      </c>
      <c r="D47" s="9" t="s">
        <v>167</v>
      </c>
      <c r="E47" s="9" t="s">
        <v>81</v>
      </c>
      <c r="F47" s="9" t="s">
        <v>168</v>
      </c>
      <c r="G47" s="9" t="s">
        <v>169</v>
      </c>
      <c r="H47" s="17">
        <v>78</v>
      </c>
      <c r="I47" s="9">
        <v>7.4</v>
      </c>
      <c r="J47" s="9">
        <v>17.2</v>
      </c>
      <c r="K47" s="9">
        <v>7.8</v>
      </c>
      <c r="L47" s="9">
        <v>25.6</v>
      </c>
      <c r="M47" s="9">
        <v>8.4</v>
      </c>
      <c r="N47" s="9">
        <v>11.6</v>
      </c>
      <c r="O47" s="9"/>
      <c r="P47" s="9"/>
    </row>
    <row r="48" spans="1:17" ht="31" hidden="1" x14ac:dyDescent="0.35">
      <c r="A48" s="7">
        <v>38</v>
      </c>
      <c r="B48" s="8" t="s">
        <v>191</v>
      </c>
      <c r="C48" s="8" t="s">
        <v>192</v>
      </c>
      <c r="D48" s="9" t="s">
        <v>193</v>
      </c>
      <c r="E48" s="9" t="s">
        <v>81</v>
      </c>
      <c r="F48" s="9" t="s">
        <v>194</v>
      </c>
      <c r="G48" s="9" t="s">
        <v>128</v>
      </c>
      <c r="H48" s="17">
        <v>76.400000000000006</v>
      </c>
      <c r="I48" s="9">
        <v>8</v>
      </c>
      <c r="J48" s="9">
        <v>16.600000000000001</v>
      </c>
      <c r="K48" s="9">
        <v>7.6</v>
      </c>
      <c r="L48" s="9">
        <v>25.4</v>
      </c>
      <c r="M48" s="9">
        <v>7.6</v>
      </c>
      <c r="N48" s="9">
        <v>11.2</v>
      </c>
      <c r="O48" s="9"/>
      <c r="P48" s="9"/>
    </row>
    <row r="49" spans="1:16" ht="31" hidden="1" x14ac:dyDescent="0.35">
      <c r="A49" s="7">
        <v>39</v>
      </c>
      <c r="B49" s="8" t="s">
        <v>187</v>
      </c>
      <c r="C49" s="8" t="s">
        <v>188</v>
      </c>
      <c r="D49" s="9" t="s">
        <v>189</v>
      </c>
      <c r="E49" s="9" t="s">
        <v>81</v>
      </c>
      <c r="F49" s="9" t="s">
        <v>190</v>
      </c>
      <c r="G49" s="9" t="s">
        <v>119</v>
      </c>
      <c r="H49" s="17">
        <v>75</v>
      </c>
      <c r="I49" s="9">
        <v>7.2</v>
      </c>
      <c r="J49" s="9">
        <v>16.600000000000001</v>
      </c>
      <c r="K49" s="9">
        <v>7.6</v>
      </c>
      <c r="L49" s="9">
        <v>25</v>
      </c>
      <c r="M49" s="9">
        <v>8</v>
      </c>
      <c r="N49" s="9">
        <v>10.6</v>
      </c>
      <c r="O49" s="9"/>
      <c r="P49" s="9"/>
    </row>
    <row r="50" spans="1:16" ht="16.5" x14ac:dyDescent="0.35">
      <c r="A50" s="10"/>
      <c r="B50" s="10"/>
      <c r="C50" s="10"/>
      <c r="D50" s="10"/>
      <c r="E50" s="10"/>
      <c r="F50" s="10"/>
      <c r="G50" s="10"/>
      <c r="H50" s="18"/>
      <c r="I50" s="10"/>
      <c r="J50" s="10"/>
      <c r="K50" s="10"/>
      <c r="L50" s="10"/>
      <c r="M50" s="10"/>
      <c r="N50" s="10"/>
      <c r="O50" s="10"/>
      <c r="P50" s="10"/>
    </row>
    <row r="51" spans="1:16" ht="16.5" x14ac:dyDescent="0.35">
      <c r="A51" s="4"/>
      <c r="B51" s="4"/>
      <c r="C51" s="4"/>
      <c r="D51" s="4"/>
      <c r="E51" s="4"/>
      <c r="F51" s="4"/>
      <c r="G51" s="4"/>
      <c r="H51" s="4"/>
      <c r="I51" s="4"/>
      <c r="J51" s="4"/>
      <c r="K51" s="4"/>
      <c r="L51" s="4"/>
      <c r="M51" s="4"/>
      <c r="N51" s="4"/>
      <c r="O51" s="4"/>
      <c r="P51" s="4"/>
    </row>
    <row r="52" spans="1:16" x14ac:dyDescent="0.35">
      <c r="A52" s="29" t="s">
        <v>23</v>
      </c>
      <c r="B52" s="29"/>
      <c r="C52" s="29"/>
      <c r="D52" s="29"/>
      <c r="E52" s="29"/>
      <c r="F52" s="29"/>
      <c r="G52" s="29"/>
      <c r="H52" s="11"/>
      <c r="I52" s="11"/>
      <c r="J52" s="11"/>
      <c r="K52" s="11"/>
      <c r="L52" s="11"/>
      <c r="M52" s="11"/>
      <c r="N52" s="11"/>
      <c r="O52" s="11"/>
      <c r="P52" s="11"/>
    </row>
    <row r="53" spans="1:16" ht="60.75" customHeight="1" x14ac:dyDescent="0.35">
      <c r="A53" s="24" t="s">
        <v>197</v>
      </c>
      <c r="B53" s="24"/>
      <c r="C53" s="24"/>
      <c r="D53" s="24"/>
      <c r="E53" s="24"/>
      <c r="F53" s="24"/>
      <c r="G53" s="24"/>
      <c r="H53" s="24"/>
    </row>
    <row r="54" spans="1:16" ht="15.5" x14ac:dyDescent="0.35">
      <c r="B54" s="21" t="s">
        <v>9</v>
      </c>
      <c r="C54" s="21"/>
      <c r="D54" s="21"/>
      <c r="H54" s="12"/>
      <c r="I54" s="12"/>
      <c r="K54" s="21" t="s">
        <v>22</v>
      </c>
      <c r="L54" s="21"/>
      <c r="M54" s="21"/>
      <c r="N54" s="12"/>
    </row>
    <row r="55" spans="1:16" ht="15.5" x14ac:dyDescent="0.35">
      <c r="A55" s="13"/>
      <c r="B55" s="25" t="s">
        <v>10</v>
      </c>
      <c r="C55" s="25"/>
      <c r="D55" s="25"/>
      <c r="H55" s="14"/>
      <c r="I55" s="14"/>
      <c r="K55" s="25" t="s">
        <v>10</v>
      </c>
      <c r="L55" s="25"/>
      <c r="M55" s="25"/>
      <c r="N55" s="14"/>
    </row>
    <row r="56" spans="1:16" ht="15.5" x14ac:dyDescent="0.35">
      <c r="A56" s="13"/>
      <c r="B56" s="14"/>
      <c r="C56" s="14"/>
      <c r="D56" s="14"/>
      <c r="H56" s="14"/>
      <c r="I56" s="14"/>
      <c r="K56" s="14"/>
      <c r="L56" s="14"/>
      <c r="M56" s="14"/>
      <c r="N56" s="14"/>
    </row>
    <row r="57" spans="1:16" ht="15.5" x14ac:dyDescent="0.35">
      <c r="A57" s="13"/>
      <c r="B57" s="14"/>
      <c r="C57" s="14"/>
      <c r="D57" s="14"/>
      <c r="H57" s="14"/>
      <c r="I57" s="14"/>
      <c r="K57" s="14"/>
      <c r="L57" s="14"/>
      <c r="M57" s="14"/>
      <c r="N57" s="14"/>
    </row>
    <row r="58" spans="1:16" ht="15.5" x14ac:dyDescent="0.35">
      <c r="A58" s="13"/>
      <c r="B58" s="14"/>
      <c r="C58" s="14"/>
      <c r="D58" s="14"/>
      <c r="H58" s="14"/>
      <c r="I58" s="14"/>
      <c r="K58" s="14"/>
      <c r="L58" s="14"/>
      <c r="M58" s="14"/>
      <c r="N58" s="14"/>
    </row>
    <row r="59" spans="1:16" ht="15.5" x14ac:dyDescent="0.35">
      <c r="A59" s="13"/>
      <c r="B59" s="14"/>
      <c r="C59" s="14"/>
      <c r="D59" s="14"/>
      <c r="H59" s="14"/>
      <c r="I59" s="14"/>
      <c r="K59" s="14"/>
      <c r="L59" s="14"/>
      <c r="M59" s="14"/>
      <c r="N59" s="14"/>
    </row>
    <row r="60" spans="1:16" ht="15.5" x14ac:dyDescent="0.35">
      <c r="A60" s="13"/>
      <c r="B60" s="14"/>
      <c r="C60" s="14"/>
      <c r="D60" s="14"/>
      <c r="H60" s="14"/>
      <c r="I60" s="14"/>
      <c r="K60" s="14"/>
      <c r="L60" s="14"/>
      <c r="M60" s="14"/>
      <c r="N60" s="14"/>
    </row>
    <row r="63" spans="1:16" s="15" customFormat="1" ht="15.5" x14ac:dyDescent="0.35">
      <c r="B63" s="16"/>
    </row>
  </sheetData>
  <mergeCells count="22">
    <mergeCell ref="B55:D55"/>
    <mergeCell ref="A5:P5"/>
    <mergeCell ref="A7:P7"/>
    <mergeCell ref="A52:G52"/>
    <mergeCell ref="K54:M54"/>
    <mergeCell ref="K55:M55"/>
    <mergeCell ref="A9:A10"/>
    <mergeCell ref="B9:B10"/>
    <mergeCell ref="C9:C10"/>
    <mergeCell ref="E9:E10"/>
    <mergeCell ref="F9:F10"/>
    <mergeCell ref="G9:G10"/>
    <mergeCell ref="H9:O9"/>
    <mergeCell ref="D9:D10"/>
    <mergeCell ref="A1:C1"/>
    <mergeCell ref="P9:P10"/>
    <mergeCell ref="B54:D54"/>
    <mergeCell ref="D1:I1"/>
    <mergeCell ref="D2:I2"/>
    <mergeCell ref="D3:I3"/>
    <mergeCell ref="A2:C3"/>
    <mergeCell ref="A53:H53"/>
  </mergeCells>
  <pageMargins left="0.7" right="0.45" top="0.5" bottom="0.75" header="0.3" footer="0.3"/>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Bảng tổng hợp kết quả hội đồng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Phuong Anh</dc:creator>
  <cp:lastModifiedBy>thinh levan</cp:lastModifiedBy>
  <cp:lastPrinted>2026-01-26T03:19:16Z</cp:lastPrinted>
  <dcterms:created xsi:type="dcterms:W3CDTF">2022-10-10T02:18:51Z</dcterms:created>
  <dcterms:modified xsi:type="dcterms:W3CDTF">2026-05-27T07:06:56Z</dcterms:modified>
</cp:coreProperties>
</file>